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80" windowHeight="5520"/>
  </bookViews>
  <sheets>
    <sheet name="Tareas" sheetId="5" r:id="rId1"/>
    <sheet name="Recursos" sheetId="7" r:id="rId2"/>
    <sheet name="Asignación de Tareas y Recursos" sheetId="8" r:id="rId3"/>
    <sheet name="Seguimiento" sheetId="1" r:id="rId4"/>
    <sheet name="CashFlow" sheetId="9" r:id="rId5"/>
    <sheet name="Gráficos" sheetId="10" r:id="rId6"/>
    <sheet name="VAN-TIR" sheetId="2" r:id="rId7"/>
    <sheet name="Resultados" sheetId="12" r:id="rId8"/>
    <sheet name="Francés" sheetId="3" r:id="rId9"/>
    <sheet name="Alemán" sheetId="4" r:id="rId10"/>
  </sheets>
  <externalReferences>
    <externalReference r:id="rId11"/>
    <externalReference r:id="rId12"/>
  </externalReferences>
  <definedNames>
    <definedName name="_xlnm._FilterDatabase" localSheetId="2" hidden="1">'Asignación de Tareas y Recursos'!$A$2:$WVQ$2</definedName>
    <definedName name="_xlnm._FilterDatabase" localSheetId="1" hidden="1">Recursos!$A$2:$WVQ$3</definedName>
    <definedName name="calendario">Tareas!$R$29:$S$31</definedName>
    <definedName name="otro">[1]Recursos!$C$4:$E$26</definedName>
    <definedName name="recurso">[1]Recursos!$C$5:$C$26</definedName>
    <definedName name="tipocalen">[1]Tareas!$M$31:$M$33</definedName>
  </definedNames>
  <calcPr calcId="125725"/>
</workbook>
</file>

<file path=xl/calcChain.xml><?xml version="1.0" encoding="utf-8"?>
<calcChain xmlns="http://schemas.openxmlformats.org/spreadsheetml/2006/main">
  <c r="M13" i="12"/>
  <c r="L13"/>
  <c r="K13"/>
  <c r="J13"/>
  <c r="I13"/>
  <c r="H13"/>
  <c r="G13"/>
  <c r="F13"/>
  <c r="E13"/>
  <c r="D13"/>
  <c r="C13"/>
  <c r="B13"/>
  <c r="M20"/>
  <c r="L20"/>
  <c r="K20"/>
  <c r="J20"/>
  <c r="I20"/>
  <c r="H20"/>
  <c r="G20"/>
  <c r="F20"/>
  <c r="E20"/>
  <c r="D20"/>
  <c r="C20"/>
  <c r="B20"/>
  <c r="E57" i="9"/>
  <c r="H7" i="2"/>
  <c r="F23" i="5"/>
  <c r="F22"/>
  <c r="F21"/>
  <c r="F20"/>
  <c r="F19"/>
  <c r="F18"/>
  <c r="F17"/>
  <c r="F16"/>
  <c r="F15"/>
  <c r="F14"/>
  <c r="F13"/>
  <c r="F12"/>
  <c r="F11"/>
  <c r="F10"/>
  <c r="F9"/>
  <c r="F8"/>
  <c r="F7"/>
  <c r="F6"/>
  <c r="H23" i="8"/>
  <c r="H22"/>
  <c r="H21"/>
  <c r="H20"/>
  <c r="H19"/>
  <c r="H18"/>
  <c r="H17"/>
  <c r="H16"/>
  <c r="H15"/>
  <c r="H14"/>
  <c r="H13"/>
  <c r="H12"/>
  <c r="H11"/>
  <c r="H10"/>
  <c r="H9"/>
  <c r="H8"/>
  <c r="H7"/>
  <c r="H6"/>
  <c r="H5"/>
  <c r="B23"/>
  <c r="A23"/>
  <c r="B22"/>
  <c r="A22"/>
  <c r="B21"/>
  <c r="A21"/>
  <c r="B20"/>
  <c r="A20"/>
  <c r="B19"/>
  <c r="A19"/>
  <c r="B18"/>
  <c r="A18"/>
  <c r="B17"/>
  <c r="A17"/>
  <c r="B16"/>
  <c r="A16"/>
  <c r="B15"/>
  <c r="A15"/>
  <c r="B14"/>
  <c r="A14"/>
  <c r="B13"/>
  <c r="A13"/>
  <c r="B12"/>
  <c r="A12"/>
  <c r="B11"/>
  <c r="A11"/>
  <c r="B10"/>
  <c r="A10"/>
  <c r="B9"/>
  <c r="A9"/>
  <c r="B4"/>
  <c r="A4"/>
  <c r="B5"/>
  <c r="A5"/>
  <c r="B6"/>
  <c r="A6"/>
  <c r="B7"/>
  <c r="A7"/>
  <c r="A8"/>
  <c r="C23"/>
  <c r="C22"/>
  <c r="C21"/>
  <c r="C20"/>
  <c r="C19"/>
  <c r="C18"/>
  <c r="C17"/>
  <c r="C16"/>
  <c r="C15"/>
  <c r="C14"/>
  <c r="C13"/>
  <c r="C12"/>
  <c r="C11"/>
  <c r="C10"/>
  <c r="C9"/>
  <c r="C8"/>
  <c r="C7"/>
  <c r="C6"/>
  <c r="C5"/>
  <c r="D8" i="5"/>
  <c r="C24"/>
  <c r="D7"/>
  <c r="D6"/>
  <c r="H23"/>
  <c r="H22"/>
  <c r="H21"/>
  <c r="H20"/>
  <c r="H19"/>
  <c r="H18"/>
  <c r="H17"/>
  <c r="H16"/>
  <c r="H15"/>
  <c r="H14"/>
  <c r="H13"/>
  <c r="H12"/>
  <c r="H11"/>
  <c r="H10"/>
  <c r="H9"/>
  <c r="H8"/>
  <c r="H7"/>
  <c r="H6"/>
  <c r="H5"/>
  <c r="H4"/>
  <c r="C4" i="8"/>
  <c r="B8"/>
  <c r="I24" i="5"/>
  <c r="J23"/>
  <c r="J22"/>
  <c r="J21"/>
  <c r="J20"/>
  <c r="J19"/>
  <c r="J18"/>
  <c r="J17"/>
  <c r="J16"/>
  <c r="J15"/>
  <c r="J14"/>
  <c r="J13"/>
  <c r="J12"/>
  <c r="J11"/>
  <c r="J10"/>
  <c r="J9"/>
  <c r="J8"/>
  <c r="F23" i="8"/>
  <c r="E23"/>
  <c r="F22"/>
  <c r="E22"/>
  <c r="F21"/>
  <c r="E21"/>
  <c r="F20"/>
  <c r="E20"/>
  <c r="F19"/>
  <c r="E19"/>
  <c r="F18"/>
  <c r="E18"/>
  <c r="F17"/>
  <c r="E17"/>
  <c r="F16"/>
  <c r="E16"/>
  <c r="F15"/>
  <c r="E15"/>
  <c r="F14"/>
  <c r="E14"/>
  <c r="F13"/>
  <c r="E13"/>
  <c r="F12"/>
  <c r="E12"/>
  <c r="F11"/>
  <c r="E11"/>
  <c r="F10"/>
  <c r="E10"/>
  <c r="F9"/>
  <c r="E9"/>
  <c r="F8"/>
  <c r="E8"/>
  <c r="F7"/>
  <c r="E7"/>
  <c r="F6"/>
  <c r="E6"/>
  <c r="F5"/>
  <c r="G5" s="1"/>
  <c r="E5"/>
  <c r="F4"/>
  <c r="E4"/>
  <c r="G6"/>
  <c r="C25" i="3"/>
  <c r="L4" i="10"/>
  <c r="J6" i="2"/>
  <c r="I6" i="4"/>
  <c r="G6"/>
  <c r="G6" i="3"/>
  <c r="A10" i="4"/>
  <c r="A10" i="3"/>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G5" i="9"/>
  <c r="L10" i="10" s="1"/>
  <c r="D86" i="9"/>
  <c r="D85"/>
  <c r="D84"/>
  <c r="D83"/>
  <c r="D82"/>
  <c r="D81"/>
  <c r="D80"/>
  <c r="D79"/>
  <c r="D78"/>
  <c r="D77"/>
  <c r="D76"/>
  <c r="D75"/>
  <c r="D74"/>
  <c r="D73"/>
  <c r="D72"/>
  <c r="D71"/>
  <c r="D70"/>
  <c r="D69"/>
  <c r="D68"/>
  <c r="D67"/>
  <c r="D66"/>
  <c r="D65"/>
  <c r="D64"/>
  <c r="D63"/>
  <c r="D62"/>
  <c r="D61"/>
  <c r="D60"/>
  <c r="D59"/>
  <c r="D58"/>
  <c r="D56"/>
  <c r="D54"/>
  <c r="D50"/>
  <c r="D49"/>
  <c r="D48"/>
  <c r="D47"/>
  <c r="D46"/>
  <c r="D45"/>
  <c r="D44"/>
  <c r="D43"/>
  <c r="D42"/>
  <c r="D41"/>
  <c r="D40"/>
  <c r="D39"/>
  <c r="D38"/>
  <c r="D37"/>
  <c r="D36"/>
  <c r="D35"/>
  <c r="D34"/>
  <c r="D33"/>
  <c r="D32"/>
  <c r="D31"/>
  <c r="D30"/>
  <c r="D29"/>
  <c r="D28"/>
  <c r="D27"/>
  <c r="D26"/>
  <c r="D25"/>
  <c r="D24"/>
  <c r="D23"/>
  <c r="D22"/>
  <c r="D21"/>
  <c r="D20"/>
  <c r="D19"/>
  <c r="D18"/>
  <c r="E12" i="12"/>
  <c r="F12" s="1"/>
  <c r="E8"/>
  <c r="F8" s="1"/>
  <c r="E7"/>
  <c r="F7" s="1"/>
  <c r="E19"/>
  <c r="E15"/>
  <c r="E14"/>
  <c r="D19"/>
  <c r="C19"/>
  <c r="B19"/>
  <c r="D15"/>
  <c r="C15"/>
  <c r="B15"/>
  <c r="D14"/>
  <c r="C14"/>
  <c r="B14"/>
  <c r="E16" i="9"/>
  <c r="D15"/>
  <c r="E13" s="1"/>
  <c r="L3" i="10" s="1"/>
  <c r="E53" i="9"/>
  <c r="E55"/>
  <c r="F17"/>
  <c r="G17" s="1"/>
  <c r="G57" s="1"/>
  <c r="P11"/>
  <c r="O11"/>
  <c r="N11"/>
  <c r="M11"/>
  <c r="L11"/>
  <c r="K11"/>
  <c r="J11"/>
  <c r="I11"/>
  <c r="H11"/>
  <c r="G11"/>
  <c r="F11"/>
  <c r="E11"/>
  <c r="L25" i="1"/>
  <c r="L24"/>
  <c r="L23"/>
  <c r="L22"/>
  <c r="L21"/>
  <c r="L20"/>
  <c r="L19"/>
  <c r="L18"/>
  <c r="L17"/>
  <c r="L16"/>
  <c r="L15"/>
  <c r="L14"/>
  <c r="L13"/>
  <c r="L12"/>
  <c r="L11"/>
  <c r="L10"/>
  <c r="L9"/>
  <c r="L8"/>
  <c r="L7"/>
  <c r="L6"/>
  <c r="H25"/>
  <c r="H24"/>
  <c r="H23"/>
  <c r="H22"/>
  <c r="H21"/>
  <c r="H20"/>
  <c r="H19"/>
  <c r="H18"/>
  <c r="H17"/>
  <c r="H16"/>
  <c r="H15"/>
  <c r="H14"/>
  <c r="H13"/>
  <c r="H12"/>
  <c r="H11"/>
  <c r="H10"/>
  <c r="H9"/>
  <c r="H8"/>
  <c r="H7"/>
  <c r="E25"/>
  <c r="E24"/>
  <c r="E23"/>
  <c r="E22"/>
  <c r="E21"/>
  <c r="E20"/>
  <c r="E19"/>
  <c r="E18"/>
  <c r="E17"/>
  <c r="E16"/>
  <c r="E15"/>
  <c r="E14"/>
  <c r="E13"/>
  <c r="E12"/>
  <c r="E11"/>
  <c r="E10"/>
  <c r="E9"/>
  <c r="E8"/>
  <c r="E7"/>
  <c r="E6"/>
  <c r="H6"/>
  <c r="D22" i="12"/>
  <c r="C22"/>
  <c r="B22"/>
  <c r="E23" i="5"/>
  <c r="E22"/>
  <c r="E21"/>
  <c r="E20"/>
  <c r="E19"/>
  <c r="E18"/>
  <c r="E17"/>
  <c r="E16"/>
  <c r="E15"/>
  <c r="E14"/>
  <c r="E13"/>
  <c r="E12"/>
  <c r="E11"/>
  <c r="E10"/>
  <c r="E9"/>
  <c r="E8"/>
  <c r="E4"/>
  <c r="E5"/>
  <c r="E6" s="1"/>
  <c r="E7" s="1"/>
  <c r="C9" i="4"/>
  <c r="F1"/>
  <c r="C9" i="3"/>
  <c r="G10" s="1"/>
  <c r="F2"/>
  <c r="F203" i="2"/>
  <c r="E203"/>
  <c r="G203" s="1"/>
  <c r="F202"/>
  <c r="E202"/>
  <c r="F201"/>
  <c r="E201"/>
  <c r="F200"/>
  <c r="E200"/>
  <c r="F199"/>
  <c r="E199"/>
  <c r="F198"/>
  <c r="E198"/>
  <c r="F197"/>
  <c r="E197"/>
  <c r="F196"/>
  <c r="E196"/>
  <c r="F195"/>
  <c r="E195"/>
  <c r="F194"/>
  <c r="E194"/>
  <c r="F193"/>
  <c r="E193"/>
  <c r="F192"/>
  <c r="E192"/>
  <c r="F191"/>
  <c r="E191"/>
  <c r="F190"/>
  <c r="E190"/>
  <c r="F189"/>
  <c r="E189"/>
  <c r="F188"/>
  <c r="E188"/>
  <c r="F187"/>
  <c r="E187"/>
  <c r="F186"/>
  <c r="E186"/>
  <c r="F185"/>
  <c r="E185"/>
  <c r="F184"/>
  <c r="E184"/>
  <c r="F183"/>
  <c r="E183"/>
  <c r="F182"/>
  <c r="E182"/>
  <c r="F181"/>
  <c r="E181"/>
  <c r="F180"/>
  <c r="E180"/>
  <c r="F179"/>
  <c r="E179"/>
  <c r="F178"/>
  <c r="E178"/>
  <c r="F177"/>
  <c r="E177"/>
  <c r="F176"/>
  <c r="E176"/>
  <c r="F175"/>
  <c r="E175"/>
  <c r="F174"/>
  <c r="E174"/>
  <c r="F173"/>
  <c r="E173"/>
  <c r="F172"/>
  <c r="E172"/>
  <c r="F171"/>
  <c r="E171"/>
  <c r="F170"/>
  <c r="E170"/>
  <c r="F169"/>
  <c r="E169"/>
  <c r="F168"/>
  <c r="E168"/>
  <c r="F167"/>
  <c r="E167"/>
  <c r="F166"/>
  <c r="E166"/>
  <c r="F165"/>
  <c r="E165"/>
  <c r="F164"/>
  <c r="E164"/>
  <c r="F163"/>
  <c r="E163"/>
  <c r="F162"/>
  <c r="E162"/>
  <c r="F161"/>
  <c r="E161"/>
  <c r="F160"/>
  <c r="E160"/>
  <c r="F159"/>
  <c r="E159"/>
  <c r="F158"/>
  <c r="E158"/>
  <c r="F157"/>
  <c r="E157"/>
  <c r="F156"/>
  <c r="E156"/>
  <c r="F155"/>
  <c r="E155"/>
  <c r="F154"/>
  <c r="E154"/>
  <c r="F153"/>
  <c r="E153"/>
  <c r="F152"/>
  <c r="E152"/>
  <c r="F151"/>
  <c r="E151"/>
  <c r="F150"/>
  <c r="E150"/>
  <c r="F149"/>
  <c r="E149"/>
  <c r="F148"/>
  <c r="E148"/>
  <c r="F147"/>
  <c r="E147"/>
  <c r="F146"/>
  <c r="E146"/>
  <c r="F145"/>
  <c r="E145"/>
  <c r="F144"/>
  <c r="E144"/>
  <c r="F143"/>
  <c r="E143"/>
  <c r="F142"/>
  <c r="E142"/>
  <c r="F141"/>
  <c r="E141"/>
  <c r="F140"/>
  <c r="E140"/>
  <c r="F139"/>
  <c r="E139"/>
  <c r="F138"/>
  <c r="E138"/>
  <c r="F137"/>
  <c r="E137"/>
  <c r="F136"/>
  <c r="E136"/>
  <c r="F135"/>
  <c r="E135"/>
  <c r="F134"/>
  <c r="E134"/>
  <c r="F133"/>
  <c r="E133"/>
  <c r="F132"/>
  <c r="E132"/>
  <c r="F131"/>
  <c r="E131"/>
  <c r="F130"/>
  <c r="E130"/>
  <c r="F129"/>
  <c r="E129"/>
  <c r="F128"/>
  <c r="E128"/>
  <c r="F127"/>
  <c r="E127"/>
  <c r="F126"/>
  <c r="E126"/>
  <c r="F125"/>
  <c r="E125"/>
  <c r="F124"/>
  <c r="E124"/>
  <c r="F123"/>
  <c r="E123"/>
  <c r="F122"/>
  <c r="E122"/>
  <c r="F121"/>
  <c r="E121"/>
  <c r="F120"/>
  <c r="E120"/>
  <c r="F119"/>
  <c r="E119"/>
  <c r="F118"/>
  <c r="E118"/>
  <c r="F117"/>
  <c r="E117"/>
  <c r="F116"/>
  <c r="E116"/>
  <c r="F115"/>
  <c r="E115"/>
  <c r="F114"/>
  <c r="E114"/>
  <c r="F113"/>
  <c r="E113"/>
  <c r="F112"/>
  <c r="E112"/>
  <c r="F111"/>
  <c r="E111"/>
  <c r="F110"/>
  <c r="E110"/>
  <c r="F109"/>
  <c r="E109"/>
  <c r="F108"/>
  <c r="E108"/>
  <c r="F107"/>
  <c r="E107"/>
  <c r="F106"/>
  <c r="E106"/>
  <c r="F105"/>
  <c r="E105"/>
  <c r="F104"/>
  <c r="E104"/>
  <c r="F103"/>
  <c r="E103"/>
  <c r="F102"/>
  <c r="E102"/>
  <c r="F101"/>
  <c r="E101"/>
  <c r="F100"/>
  <c r="E100"/>
  <c r="F99"/>
  <c r="E99"/>
  <c r="F98"/>
  <c r="E98"/>
  <c r="F97"/>
  <c r="E97"/>
  <c r="F96"/>
  <c r="E96"/>
  <c r="F95"/>
  <c r="E95"/>
  <c r="F94"/>
  <c r="E94"/>
  <c r="F93"/>
  <c r="E93"/>
  <c r="F92"/>
  <c r="E92"/>
  <c r="F91"/>
  <c r="E91"/>
  <c r="F90"/>
  <c r="E90"/>
  <c r="F89"/>
  <c r="E89"/>
  <c r="F88"/>
  <c r="E88"/>
  <c r="F87"/>
  <c r="E87"/>
  <c r="F86"/>
  <c r="E86"/>
  <c r="F85"/>
  <c r="E85"/>
  <c r="F84"/>
  <c r="E84"/>
  <c r="F83"/>
  <c r="E83"/>
  <c r="F82"/>
  <c r="E82"/>
  <c r="F81"/>
  <c r="E81"/>
  <c r="F80"/>
  <c r="E80"/>
  <c r="F79"/>
  <c r="E79"/>
  <c r="F78"/>
  <c r="E78"/>
  <c r="F77"/>
  <c r="E77"/>
  <c r="F76"/>
  <c r="E76"/>
  <c r="F75"/>
  <c r="E75"/>
  <c r="F74"/>
  <c r="E74"/>
  <c r="F73"/>
  <c r="E73"/>
  <c r="F72"/>
  <c r="E72"/>
  <c r="F71"/>
  <c r="E71"/>
  <c r="F70"/>
  <c r="E70"/>
  <c r="F69"/>
  <c r="E69"/>
  <c r="F68"/>
  <c r="E68"/>
  <c r="F67"/>
  <c r="E67"/>
  <c r="F66"/>
  <c r="E66"/>
  <c r="F65"/>
  <c r="E65"/>
  <c r="F64"/>
  <c r="E64"/>
  <c r="H64" s="1"/>
  <c r="F63"/>
  <c r="E63"/>
  <c r="F62"/>
  <c r="E62"/>
  <c r="F61"/>
  <c r="E61"/>
  <c r="F60"/>
  <c r="E60"/>
  <c r="H60" s="1"/>
  <c r="F59"/>
  <c r="E59"/>
  <c r="F58"/>
  <c r="E58"/>
  <c r="H58" s="1"/>
  <c r="F57"/>
  <c r="E57"/>
  <c r="F56"/>
  <c r="E56"/>
  <c r="H56" s="1"/>
  <c r="F55"/>
  <c r="E55"/>
  <c r="F54"/>
  <c r="E54"/>
  <c r="H54" s="1"/>
  <c r="F53"/>
  <c r="E53"/>
  <c r="F52"/>
  <c r="E52"/>
  <c r="H52" s="1"/>
  <c r="F51"/>
  <c r="E51"/>
  <c r="F50"/>
  <c r="E50"/>
  <c r="H50" s="1"/>
  <c r="F49"/>
  <c r="E49"/>
  <c r="F48"/>
  <c r="E48"/>
  <c r="H48" s="1"/>
  <c r="F47"/>
  <c r="E47"/>
  <c r="H47" s="1"/>
  <c r="F46"/>
  <c r="E46"/>
  <c r="F45"/>
  <c r="E45"/>
  <c r="F44"/>
  <c r="E44"/>
  <c r="H44" s="1"/>
  <c r="F43"/>
  <c r="E43"/>
  <c r="H43" s="1"/>
  <c r="F42"/>
  <c r="E42"/>
  <c r="F41"/>
  <c r="E41"/>
  <c r="F40"/>
  <c r="E40"/>
  <c r="H40" s="1"/>
  <c r="F39"/>
  <c r="E39"/>
  <c r="H39" s="1"/>
  <c r="F38"/>
  <c r="E38"/>
  <c r="F37"/>
  <c r="E37"/>
  <c r="F36"/>
  <c r="E36"/>
  <c r="H36" s="1"/>
  <c r="F35"/>
  <c r="E35"/>
  <c r="H35" s="1"/>
  <c r="F34"/>
  <c r="E34"/>
  <c r="F33"/>
  <c r="E33"/>
  <c r="F32"/>
  <c r="E32"/>
  <c r="H32" s="1"/>
  <c r="F31"/>
  <c r="E31"/>
  <c r="H31" s="1"/>
  <c r="F30"/>
  <c r="E30"/>
  <c r="F29"/>
  <c r="E29"/>
  <c r="F28"/>
  <c r="E28"/>
  <c r="H28" s="1"/>
  <c r="F27"/>
  <c r="E27"/>
  <c r="F26"/>
  <c r="E26"/>
  <c r="H26" s="1"/>
  <c r="F25"/>
  <c r="E25"/>
  <c r="H25" s="1"/>
  <c r="F24"/>
  <c r="E24"/>
  <c r="F23"/>
  <c r="E23"/>
  <c r="F22"/>
  <c r="E22"/>
  <c r="H22" s="1"/>
  <c r="F21"/>
  <c r="E21"/>
  <c r="H21" s="1"/>
  <c r="F20"/>
  <c r="E20"/>
  <c r="F19"/>
  <c r="E19"/>
  <c r="F18"/>
  <c r="E18"/>
  <c r="H18" s="1"/>
  <c r="F17"/>
  <c r="E17"/>
  <c r="F16"/>
  <c r="E16"/>
  <c r="H16" s="1"/>
  <c r="F15"/>
  <c r="E15"/>
  <c r="H15" s="1"/>
  <c r="F11"/>
  <c r="F14"/>
  <c r="F13"/>
  <c r="F12"/>
  <c r="F10"/>
  <c r="F9"/>
  <c r="F8"/>
  <c r="E8"/>
  <c r="E9" s="1"/>
  <c r="J7"/>
  <c r="K6"/>
  <c r="K25" i="1"/>
  <c r="J25"/>
  <c r="I25"/>
  <c r="K24"/>
  <c r="J24"/>
  <c r="I24"/>
  <c r="K23"/>
  <c r="J23"/>
  <c r="I23"/>
  <c r="K22"/>
  <c r="J22"/>
  <c r="I22"/>
  <c r="K21"/>
  <c r="J21"/>
  <c r="I21"/>
  <c r="K20"/>
  <c r="J20"/>
  <c r="I20"/>
  <c r="K19"/>
  <c r="J19"/>
  <c r="I19"/>
  <c r="K18"/>
  <c r="J18"/>
  <c r="I18"/>
  <c r="K17"/>
  <c r="J17"/>
  <c r="I17"/>
  <c r="K16"/>
  <c r="J16"/>
  <c r="I16"/>
  <c r="K15"/>
  <c r="J15"/>
  <c r="I15"/>
  <c r="K14"/>
  <c r="J14"/>
  <c r="I14"/>
  <c r="K13"/>
  <c r="J13"/>
  <c r="I13"/>
  <c r="K12"/>
  <c r="J12"/>
  <c r="I12"/>
  <c r="K11"/>
  <c r="J11"/>
  <c r="I11"/>
  <c r="K10"/>
  <c r="J10"/>
  <c r="I10"/>
  <c r="K9"/>
  <c r="J9"/>
  <c r="I9"/>
  <c r="K8"/>
  <c r="J8"/>
  <c r="I8"/>
  <c r="K7"/>
  <c r="J7"/>
  <c r="I7"/>
  <c r="K6"/>
  <c r="J6"/>
  <c r="I6"/>
  <c r="G202" i="2" l="1"/>
  <c r="G201" s="1"/>
  <c r="G200" s="1"/>
  <c r="G199" s="1"/>
  <c r="G198" s="1"/>
  <c r="G197" s="1"/>
  <c r="G196" s="1"/>
  <c r="G195" s="1"/>
  <c r="G194" s="1"/>
  <c r="G193" s="1"/>
  <c r="G192" s="1"/>
  <c r="G191" s="1"/>
  <c r="G190" s="1"/>
  <c r="G189" s="1"/>
  <c r="G188" s="1"/>
  <c r="G187" s="1"/>
  <c r="G186" s="1"/>
  <c r="G185" s="1"/>
  <c r="G184" s="1"/>
  <c r="G183" s="1"/>
  <c r="G182" s="1"/>
  <c r="G181" s="1"/>
  <c r="G180" s="1"/>
  <c r="G179" s="1"/>
  <c r="G178" s="1"/>
  <c r="G177" s="1"/>
  <c r="G176" s="1"/>
  <c r="G175" s="1"/>
  <c r="G174" s="1"/>
  <c r="G173" s="1"/>
  <c r="G172" s="1"/>
  <c r="G171" s="1"/>
  <c r="G170" s="1"/>
  <c r="G169" s="1"/>
  <c r="G168" s="1"/>
  <c r="G167" s="1"/>
  <c r="G166" s="1"/>
  <c r="G165" s="1"/>
  <c r="G164" s="1"/>
  <c r="G163" s="1"/>
  <c r="G162" s="1"/>
  <c r="G161" s="1"/>
  <c r="G160" s="1"/>
  <c r="G159" s="1"/>
  <c r="G158" s="1"/>
  <c r="G157" s="1"/>
  <c r="G156" s="1"/>
  <c r="G155" s="1"/>
  <c r="G154" s="1"/>
  <c r="G153" s="1"/>
  <c r="G152" s="1"/>
  <c r="G151" s="1"/>
  <c r="G150" s="1"/>
  <c r="G149" s="1"/>
  <c r="G148" s="1"/>
  <c r="G147" s="1"/>
  <c r="G146" s="1"/>
  <c r="G145" s="1"/>
  <c r="G144" s="1"/>
  <c r="G143" s="1"/>
  <c r="G142" s="1"/>
  <c r="G141" s="1"/>
  <c r="G140" s="1"/>
  <c r="G139" s="1"/>
  <c r="G138" s="1"/>
  <c r="G137" s="1"/>
  <c r="G136" s="1"/>
  <c r="G135" s="1"/>
  <c r="G134" s="1"/>
  <c r="G133" s="1"/>
  <c r="G132" s="1"/>
  <c r="G131" s="1"/>
  <c r="G130" s="1"/>
  <c r="G129" s="1"/>
  <c r="G128" s="1"/>
  <c r="G127" s="1"/>
  <c r="G126" s="1"/>
  <c r="G125" s="1"/>
  <c r="G124" s="1"/>
  <c r="G123" s="1"/>
  <c r="G122" s="1"/>
  <c r="G121" s="1"/>
  <c r="G120" s="1"/>
  <c r="G119" s="1"/>
  <c r="G118" s="1"/>
  <c r="G117" s="1"/>
  <c r="G116" s="1"/>
  <c r="G115" s="1"/>
  <c r="G114" s="1"/>
  <c r="G113" s="1"/>
  <c r="G112" s="1"/>
  <c r="G111" s="1"/>
  <c r="G110" s="1"/>
  <c r="G109" s="1"/>
  <c r="G108" s="1"/>
  <c r="G107" s="1"/>
  <c r="G106" s="1"/>
  <c r="G105" s="1"/>
  <c r="G104" s="1"/>
  <c r="G103" s="1"/>
  <c r="G102" s="1"/>
  <c r="G101" s="1"/>
  <c r="G100" s="1"/>
  <c r="G99" s="1"/>
  <c r="G98" s="1"/>
  <c r="G97" s="1"/>
  <c r="G96" s="1"/>
  <c r="G95" s="1"/>
  <c r="G94" s="1"/>
  <c r="G93" s="1"/>
  <c r="G92" s="1"/>
  <c r="G91" s="1"/>
  <c r="G90" s="1"/>
  <c r="G89" s="1"/>
  <c r="G88" s="1"/>
  <c r="G87" s="1"/>
  <c r="G86" s="1"/>
  <c r="G85" s="1"/>
  <c r="G84" s="1"/>
  <c r="G83" s="1"/>
  <c r="G82" s="1"/>
  <c r="G81" s="1"/>
  <c r="G80" s="1"/>
  <c r="G79" s="1"/>
  <c r="G78" s="1"/>
  <c r="G77" s="1"/>
  <c r="G76" s="1"/>
  <c r="G75" s="1"/>
  <c r="G74" s="1"/>
  <c r="G73" s="1"/>
  <c r="G72" s="1"/>
  <c r="G71" s="1"/>
  <c r="G70" s="1"/>
  <c r="G69" s="1"/>
  <c r="G68" s="1"/>
  <c r="G67" s="1"/>
  <c r="G66" s="1"/>
  <c r="G65" s="1"/>
  <c r="G64" s="1"/>
  <c r="G63" s="1"/>
  <c r="G62" s="1"/>
  <c r="G61" s="1"/>
  <c r="G60" s="1"/>
  <c r="G59" s="1"/>
  <c r="G58" s="1"/>
  <c r="G57" s="1"/>
  <c r="G56" s="1"/>
  <c r="G55" s="1"/>
  <c r="G54" s="1"/>
  <c r="G53" s="1"/>
  <c r="G52" s="1"/>
  <c r="G51" s="1"/>
  <c r="G50" s="1"/>
  <c r="G49" s="1"/>
  <c r="G48" s="1"/>
  <c r="G47" s="1"/>
  <c r="G46" s="1"/>
  <c r="G45" s="1"/>
  <c r="G44" s="1"/>
  <c r="G43" s="1"/>
  <c r="G42" s="1"/>
  <c r="G41" s="1"/>
  <c r="G40" s="1"/>
  <c r="G39" s="1"/>
  <c r="G38" s="1"/>
  <c r="G37" s="1"/>
  <c r="G36" s="1"/>
  <c r="G35" s="1"/>
  <c r="G34" s="1"/>
  <c r="G33" s="1"/>
  <c r="G32" s="1"/>
  <c r="G31" s="1"/>
  <c r="G30" s="1"/>
  <c r="G29" s="1"/>
  <c r="G28" s="1"/>
  <c r="G27" s="1"/>
  <c r="G26" s="1"/>
  <c r="G25" s="1"/>
  <c r="G24" s="1"/>
  <c r="G23" s="1"/>
  <c r="G22" s="1"/>
  <c r="G21" s="1"/>
  <c r="G20" s="1"/>
  <c r="G19" s="1"/>
  <c r="G18" s="1"/>
  <c r="G17" s="1"/>
  <c r="G16" s="1"/>
  <c r="G15" s="1"/>
  <c r="E52" i="9"/>
  <c r="E12" s="1"/>
  <c r="G16"/>
  <c r="F57"/>
  <c r="F16"/>
  <c r="F5" i="5"/>
  <c r="G7" i="8"/>
  <c r="G8"/>
  <c r="I8" s="1"/>
  <c r="G9"/>
  <c r="I9" s="1"/>
  <c r="G10"/>
  <c r="I10" s="1"/>
  <c r="G11"/>
  <c r="I11" s="1"/>
  <c r="G12"/>
  <c r="I12" s="1"/>
  <c r="G13"/>
  <c r="I13" s="1"/>
  <c r="G14"/>
  <c r="I14" s="1"/>
  <c r="G15"/>
  <c r="I15" s="1"/>
  <c r="G16"/>
  <c r="I16" s="1"/>
  <c r="G17"/>
  <c r="I17" s="1"/>
  <c r="G18"/>
  <c r="I18" s="1"/>
  <c r="G19"/>
  <c r="I19" s="1"/>
  <c r="G20"/>
  <c r="G21"/>
  <c r="I21" s="1"/>
  <c r="G22"/>
  <c r="I22" s="1"/>
  <c r="G23"/>
  <c r="I23" s="1"/>
  <c r="I20"/>
  <c r="A11" i="4"/>
  <c r="E10"/>
  <c r="B10" s="1"/>
  <c r="C10" s="1"/>
  <c r="D10"/>
  <c r="I10" s="1"/>
  <c r="H10"/>
  <c r="A196" i="3"/>
  <c r="E8" i="9"/>
  <c r="F22" i="12"/>
  <c r="G7"/>
  <c r="F14"/>
  <c r="G12"/>
  <c r="F19"/>
  <c r="G8"/>
  <c r="F15"/>
  <c r="E21"/>
  <c r="E29" s="1"/>
  <c r="E36" s="1"/>
  <c r="E22"/>
  <c r="D21"/>
  <c r="C21"/>
  <c r="B21"/>
  <c r="E15" i="9"/>
  <c r="L5" i="10" s="1"/>
  <c r="G53" i="9"/>
  <c r="G55"/>
  <c r="H17"/>
  <c r="F55"/>
  <c r="F53"/>
  <c r="I6" i="3"/>
  <c r="F13" s="1"/>
  <c r="D10"/>
  <c r="H10" s="1"/>
  <c r="H9" i="2"/>
  <c r="E10"/>
  <c r="E11" s="1"/>
  <c r="G8"/>
  <c r="H8"/>
  <c r="H11"/>
  <c r="H17"/>
  <c r="H19"/>
  <c r="H20"/>
  <c r="H23"/>
  <c r="H24"/>
  <c r="H27"/>
  <c r="H29"/>
  <c r="H30"/>
  <c r="H33"/>
  <c r="H34"/>
  <c r="H37"/>
  <c r="H38"/>
  <c r="H41"/>
  <c r="H42"/>
  <c r="H45"/>
  <c r="H46"/>
  <c r="H49"/>
  <c r="H51"/>
  <c r="H53"/>
  <c r="H55"/>
  <c r="H57"/>
  <c r="H59"/>
  <c r="H61"/>
  <c r="H62"/>
  <c r="H63"/>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D29" i="12" l="1"/>
  <c r="D36" s="1"/>
  <c r="D37" s="1"/>
  <c r="D38" s="1"/>
  <c r="C29"/>
  <c r="C36" s="1"/>
  <c r="C37" s="1"/>
  <c r="C38" s="1"/>
  <c r="B29"/>
  <c r="B36" s="1"/>
  <c r="B37" s="1"/>
  <c r="B38" s="1"/>
  <c r="F52" i="9"/>
  <c r="F12" s="1"/>
  <c r="G52"/>
  <c r="G12" s="1"/>
  <c r="H16"/>
  <c r="H57"/>
  <c r="F8"/>
  <c r="G8"/>
  <c r="A12" i="4"/>
  <c r="H11"/>
  <c r="D11"/>
  <c r="I11" s="1"/>
  <c r="E11"/>
  <c r="B11" s="1"/>
  <c r="C11" s="1"/>
  <c r="F194" i="3"/>
  <c r="F190"/>
  <c r="F186"/>
  <c r="F182"/>
  <c r="F178"/>
  <c r="F174"/>
  <c r="F170"/>
  <c r="F166"/>
  <c r="F162"/>
  <c r="F158"/>
  <c r="F154"/>
  <c r="F150"/>
  <c r="F146"/>
  <c r="F142"/>
  <c r="F138"/>
  <c r="F134"/>
  <c r="F130"/>
  <c r="F126"/>
  <c r="F122"/>
  <c r="F118"/>
  <c r="F114"/>
  <c r="F110"/>
  <c r="F106"/>
  <c r="F102"/>
  <c r="F98"/>
  <c r="F94"/>
  <c r="F90"/>
  <c r="F86"/>
  <c r="F82"/>
  <c r="F78"/>
  <c r="F74"/>
  <c r="F70"/>
  <c r="F66"/>
  <c r="F62"/>
  <c r="F58"/>
  <c r="F54"/>
  <c r="F50"/>
  <c r="F46"/>
  <c r="F42"/>
  <c r="F38"/>
  <c r="F34"/>
  <c r="F30"/>
  <c r="F26"/>
  <c r="F22"/>
  <c r="F18"/>
  <c r="F14"/>
  <c r="F10"/>
  <c r="F191"/>
  <c r="F187"/>
  <c r="F183"/>
  <c r="F179"/>
  <c r="F175"/>
  <c r="F171"/>
  <c r="F167"/>
  <c r="F163"/>
  <c r="F159"/>
  <c r="F155"/>
  <c r="F151"/>
  <c r="F147"/>
  <c r="F143"/>
  <c r="F139"/>
  <c r="F135"/>
  <c r="F131"/>
  <c r="F127"/>
  <c r="F123"/>
  <c r="F119"/>
  <c r="F115"/>
  <c r="F111"/>
  <c r="F107"/>
  <c r="F103"/>
  <c r="F99"/>
  <c r="F95"/>
  <c r="F91"/>
  <c r="F87"/>
  <c r="F83"/>
  <c r="F79"/>
  <c r="F75"/>
  <c r="F71"/>
  <c r="F67"/>
  <c r="F63"/>
  <c r="F59"/>
  <c r="F55"/>
  <c r="F51"/>
  <c r="F47"/>
  <c r="F43"/>
  <c r="F39"/>
  <c r="F35"/>
  <c r="F31"/>
  <c r="F27"/>
  <c r="F23"/>
  <c r="F19"/>
  <c r="F15"/>
  <c r="F11"/>
  <c r="F195"/>
  <c r="A197"/>
  <c r="F196"/>
  <c r="F192"/>
  <c r="F188"/>
  <c r="F184"/>
  <c r="F180"/>
  <c r="F176"/>
  <c r="F172"/>
  <c r="F168"/>
  <c r="F164"/>
  <c r="F160"/>
  <c r="F156"/>
  <c r="F152"/>
  <c r="F148"/>
  <c r="F144"/>
  <c r="F140"/>
  <c r="F136"/>
  <c r="F132"/>
  <c r="F128"/>
  <c r="F124"/>
  <c r="F120"/>
  <c r="F116"/>
  <c r="F112"/>
  <c r="F108"/>
  <c r="F104"/>
  <c r="F100"/>
  <c r="F96"/>
  <c r="F92"/>
  <c r="F88"/>
  <c r="F84"/>
  <c r="F80"/>
  <c r="F76"/>
  <c r="F72"/>
  <c r="F68"/>
  <c r="F64"/>
  <c r="F60"/>
  <c r="F56"/>
  <c r="F52"/>
  <c r="F48"/>
  <c r="F44"/>
  <c r="F40"/>
  <c r="F36"/>
  <c r="F32"/>
  <c r="F28"/>
  <c r="F24"/>
  <c r="F20"/>
  <c r="F16"/>
  <c r="F12"/>
  <c r="F193"/>
  <c r="F189"/>
  <c r="F185"/>
  <c r="F181"/>
  <c r="F177"/>
  <c r="F173"/>
  <c r="F169"/>
  <c r="F165"/>
  <c r="F161"/>
  <c r="F157"/>
  <c r="F153"/>
  <c r="F149"/>
  <c r="F145"/>
  <c r="F141"/>
  <c r="F137"/>
  <c r="F133"/>
  <c r="F129"/>
  <c r="F125"/>
  <c r="F121"/>
  <c r="F117"/>
  <c r="F113"/>
  <c r="F109"/>
  <c r="F105"/>
  <c r="F101"/>
  <c r="F97"/>
  <c r="F93"/>
  <c r="F89"/>
  <c r="F85"/>
  <c r="F81"/>
  <c r="F77"/>
  <c r="F73"/>
  <c r="F69"/>
  <c r="F65"/>
  <c r="F61"/>
  <c r="F57"/>
  <c r="F53"/>
  <c r="F49"/>
  <c r="F45"/>
  <c r="F41"/>
  <c r="F37"/>
  <c r="F33"/>
  <c r="F29"/>
  <c r="F25"/>
  <c r="F21"/>
  <c r="F17"/>
  <c r="F11" i="4"/>
  <c r="F10"/>
  <c r="F21" i="12"/>
  <c r="G15"/>
  <c r="H8"/>
  <c r="H12"/>
  <c r="G19"/>
  <c r="H7"/>
  <c r="G14"/>
  <c r="E37"/>
  <c r="E38" s="1"/>
  <c r="I17" i="9"/>
  <c r="H53"/>
  <c r="H55"/>
  <c r="G10" i="4"/>
  <c r="G11"/>
  <c r="I10" i="3"/>
  <c r="E10"/>
  <c r="E12" i="2"/>
  <c r="H10"/>
  <c r="F29" i="12" l="1"/>
  <c r="F36" s="1"/>
  <c r="F37" s="1"/>
  <c r="F38" s="1"/>
  <c r="I57" i="9"/>
  <c r="I16"/>
  <c r="H52"/>
  <c r="A13" i="4"/>
  <c r="H12"/>
  <c r="D12"/>
  <c r="E12"/>
  <c r="B12" s="1"/>
  <c r="C12" s="1"/>
  <c r="A198" i="3"/>
  <c r="F197"/>
  <c r="E198"/>
  <c r="B197"/>
  <c r="C197" s="1"/>
  <c r="E196"/>
  <c r="B195"/>
  <c r="C195" s="1"/>
  <c r="E194"/>
  <c r="B193"/>
  <c r="C193" s="1"/>
  <c r="E192"/>
  <c r="B191"/>
  <c r="C191" s="1"/>
  <c r="E190"/>
  <c r="B189"/>
  <c r="C189" s="1"/>
  <c r="E188"/>
  <c r="B187"/>
  <c r="C187" s="1"/>
  <c r="E186"/>
  <c r="B185"/>
  <c r="C185" s="1"/>
  <c r="E184"/>
  <c r="B183"/>
  <c r="C183" s="1"/>
  <c r="E182"/>
  <c r="B181"/>
  <c r="C181" s="1"/>
  <c r="E180"/>
  <c r="B179"/>
  <c r="C179" s="1"/>
  <c r="E178"/>
  <c r="B177"/>
  <c r="C177" s="1"/>
  <c r="E176"/>
  <c r="B175"/>
  <c r="C175" s="1"/>
  <c r="E174"/>
  <c r="B173"/>
  <c r="C173" s="1"/>
  <c r="E172"/>
  <c r="B171"/>
  <c r="C171" s="1"/>
  <c r="E170"/>
  <c r="B169"/>
  <c r="C169" s="1"/>
  <c r="E168"/>
  <c r="B167"/>
  <c r="C167" s="1"/>
  <c r="E166"/>
  <c r="B165"/>
  <c r="C165" s="1"/>
  <c r="E164"/>
  <c r="B163"/>
  <c r="C163" s="1"/>
  <c r="E162"/>
  <c r="B161"/>
  <c r="C161" s="1"/>
  <c r="E160"/>
  <c r="B159"/>
  <c r="C159" s="1"/>
  <c r="E158"/>
  <c r="B157"/>
  <c r="C157" s="1"/>
  <c r="E156"/>
  <c r="B155"/>
  <c r="C155" s="1"/>
  <c r="E154"/>
  <c r="B153"/>
  <c r="C153" s="1"/>
  <c r="E152"/>
  <c r="B151"/>
  <c r="C151" s="1"/>
  <c r="E150"/>
  <c r="B149"/>
  <c r="C149" s="1"/>
  <c r="E148"/>
  <c r="B147"/>
  <c r="C147" s="1"/>
  <c r="E146"/>
  <c r="B145"/>
  <c r="C145" s="1"/>
  <c r="E144"/>
  <c r="B143"/>
  <c r="C143" s="1"/>
  <c r="E142"/>
  <c r="B141"/>
  <c r="C141" s="1"/>
  <c r="E140"/>
  <c r="B132"/>
  <c r="C132" s="1"/>
  <c r="E131"/>
  <c r="E130"/>
  <c r="B130"/>
  <c r="C130" s="1"/>
  <c r="E199"/>
  <c r="B198"/>
  <c r="C198" s="1"/>
  <c r="E197"/>
  <c r="B196"/>
  <c r="C196" s="1"/>
  <c r="E195"/>
  <c r="B194"/>
  <c r="C194" s="1"/>
  <c r="E193"/>
  <c r="B192"/>
  <c r="C192" s="1"/>
  <c r="E191"/>
  <c r="B190"/>
  <c r="C190" s="1"/>
  <c r="E189"/>
  <c r="B188"/>
  <c r="C188" s="1"/>
  <c r="E187"/>
  <c r="B186"/>
  <c r="C186" s="1"/>
  <c r="E185"/>
  <c r="B184"/>
  <c r="C184" s="1"/>
  <c r="E183"/>
  <c r="B182"/>
  <c r="C182" s="1"/>
  <c r="E181"/>
  <c r="B180"/>
  <c r="C180" s="1"/>
  <c r="E179"/>
  <c r="B178"/>
  <c r="C178" s="1"/>
  <c r="E177"/>
  <c r="B176"/>
  <c r="C176" s="1"/>
  <c r="E175"/>
  <c r="B174"/>
  <c r="C174" s="1"/>
  <c r="E173"/>
  <c r="B172"/>
  <c r="C172" s="1"/>
  <c r="E171"/>
  <c r="B170"/>
  <c r="C170" s="1"/>
  <c r="E169"/>
  <c r="B168"/>
  <c r="C168" s="1"/>
  <c r="E167"/>
  <c r="B166"/>
  <c r="C166" s="1"/>
  <c r="E165"/>
  <c r="B164"/>
  <c r="C164" s="1"/>
  <c r="E163"/>
  <c r="B162"/>
  <c r="C162" s="1"/>
  <c r="E161"/>
  <c r="B160"/>
  <c r="C160" s="1"/>
  <c r="E159"/>
  <c r="B158"/>
  <c r="C158" s="1"/>
  <c r="E157"/>
  <c r="B156"/>
  <c r="C156" s="1"/>
  <c r="E155"/>
  <c r="B154"/>
  <c r="C154" s="1"/>
  <c r="E153"/>
  <c r="B152"/>
  <c r="C152" s="1"/>
  <c r="E151"/>
  <c r="B150"/>
  <c r="C150" s="1"/>
  <c r="E149"/>
  <c r="B148"/>
  <c r="C148" s="1"/>
  <c r="E147"/>
  <c r="B146"/>
  <c r="C146" s="1"/>
  <c r="E145"/>
  <c r="B144"/>
  <c r="C144" s="1"/>
  <c r="E143"/>
  <c r="B142"/>
  <c r="C142" s="1"/>
  <c r="E141"/>
  <c r="B140"/>
  <c r="C140" s="1"/>
  <c r="E139"/>
  <c r="B139"/>
  <c r="C139" s="1"/>
  <c r="E138"/>
  <c r="B138"/>
  <c r="C138" s="1"/>
  <c r="E137"/>
  <c r="B137"/>
  <c r="C137" s="1"/>
  <c r="E136"/>
  <c r="B136"/>
  <c r="C136" s="1"/>
  <c r="E135"/>
  <c r="B135"/>
  <c r="C135" s="1"/>
  <c r="E134"/>
  <c r="B134"/>
  <c r="C134" s="1"/>
  <c r="E133"/>
  <c r="B133"/>
  <c r="C133" s="1"/>
  <c r="E132"/>
  <c r="B131"/>
  <c r="C131" s="1"/>
  <c r="J10" i="4"/>
  <c r="J11"/>
  <c r="G22" i="12"/>
  <c r="I8"/>
  <c r="H15"/>
  <c r="I7"/>
  <c r="H14"/>
  <c r="I12"/>
  <c r="H19"/>
  <c r="G21"/>
  <c r="I53" i="9"/>
  <c r="I52" s="1"/>
  <c r="I12" s="1"/>
  <c r="I55"/>
  <c r="J17"/>
  <c r="E129" i="3"/>
  <c r="B128"/>
  <c r="C128" s="1"/>
  <c r="E127"/>
  <c r="B126"/>
  <c r="C126" s="1"/>
  <c r="E125"/>
  <c r="B124"/>
  <c r="C124" s="1"/>
  <c r="E123"/>
  <c r="B122"/>
  <c r="C122" s="1"/>
  <c r="E121"/>
  <c r="B120"/>
  <c r="C120" s="1"/>
  <c r="E119"/>
  <c r="B118"/>
  <c r="C118" s="1"/>
  <c r="E117"/>
  <c r="B116"/>
  <c r="C116" s="1"/>
  <c r="E115"/>
  <c r="B114"/>
  <c r="C114" s="1"/>
  <c r="E113"/>
  <c r="B112"/>
  <c r="C112" s="1"/>
  <c r="E111"/>
  <c r="B110"/>
  <c r="C110" s="1"/>
  <c r="E109"/>
  <c r="B108"/>
  <c r="C108" s="1"/>
  <c r="E107"/>
  <c r="B106"/>
  <c r="C106" s="1"/>
  <c r="E105"/>
  <c r="B104"/>
  <c r="C104" s="1"/>
  <c r="E103"/>
  <c r="B102"/>
  <c r="C102" s="1"/>
  <c r="E101"/>
  <c r="B100"/>
  <c r="C100" s="1"/>
  <c r="E99"/>
  <c r="B98"/>
  <c r="C98" s="1"/>
  <c r="E97"/>
  <c r="B96"/>
  <c r="C96" s="1"/>
  <c r="E95"/>
  <c r="B94"/>
  <c r="C94" s="1"/>
  <c r="E93"/>
  <c r="B92"/>
  <c r="C92" s="1"/>
  <c r="E91"/>
  <c r="B90"/>
  <c r="C90" s="1"/>
  <c r="E89"/>
  <c r="B88"/>
  <c r="C88" s="1"/>
  <c r="E87"/>
  <c r="B86"/>
  <c r="C86" s="1"/>
  <c r="E85"/>
  <c r="B84"/>
  <c r="C84" s="1"/>
  <c r="E83"/>
  <c r="B82"/>
  <c r="C82" s="1"/>
  <c r="E81"/>
  <c r="B80"/>
  <c r="C80" s="1"/>
  <c r="E79"/>
  <c r="B78"/>
  <c r="C78" s="1"/>
  <c r="E77"/>
  <c r="B76"/>
  <c r="C76" s="1"/>
  <c r="E75"/>
  <c r="B74"/>
  <c r="C74" s="1"/>
  <c r="E73"/>
  <c r="B72"/>
  <c r="C72" s="1"/>
  <c r="E71"/>
  <c r="B70"/>
  <c r="C70" s="1"/>
  <c r="E69"/>
  <c r="B68"/>
  <c r="C68" s="1"/>
  <c r="E67"/>
  <c r="B66"/>
  <c r="C66" s="1"/>
  <c r="E65"/>
  <c r="B64"/>
  <c r="C64" s="1"/>
  <c r="E63"/>
  <c r="B62"/>
  <c r="C62" s="1"/>
  <c r="E61"/>
  <c r="B60"/>
  <c r="C60" s="1"/>
  <c r="E59"/>
  <c r="B58"/>
  <c r="C58" s="1"/>
  <c r="E57"/>
  <c r="B129"/>
  <c r="C129" s="1"/>
  <c r="E128"/>
  <c r="B127"/>
  <c r="C127" s="1"/>
  <c r="E126"/>
  <c r="B125"/>
  <c r="C125" s="1"/>
  <c r="E124"/>
  <c r="B123"/>
  <c r="C123" s="1"/>
  <c r="E122"/>
  <c r="B121"/>
  <c r="C121" s="1"/>
  <c r="E120"/>
  <c r="B119"/>
  <c r="C119" s="1"/>
  <c r="E118"/>
  <c r="B117"/>
  <c r="C117" s="1"/>
  <c r="E116"/>
  <c r="B115"/>
  <c r="C115" s="1"/>
  <c r="E114"/>
  <c r="B113"/>
  <c r="C113" s="1"/>
  <c r="E112"/>
  <c r="B111"/>
  <c r="C111" s="1"/>
  <c r="E110"/>
  <c r="B109"/>
  <c r="C109" s="1"/>
  <c r="E108"/>
  <c r="B107"/>
  <c r="C107" s="1"/>
  <c r="E106"/>
  <c r="B105"/>
  <c r="C105" s="1"/>
  <c r="E104"/>
  <c r="B103"/>
  <c r="C103" s="1"/>
  <c r="E102"/>
  <c r="B101"/>
  <c r="C101" s="1"/>
  <c r="E100"/>
  <c r="B99"/>
  <c r="C99" s="1"/>
  <c r="E98"/>
  <c r="B97"/>
  <c r="C97" s="1"/>
  <c r="E96"/>
  <c r="B95"/>
  <c r="C95" s="1"/>
  <c r="E94"/>
  <c r="B93"/>
  <c r="C93" s="1"/>
  <c r="E92"/>
  <c r="B91"/>
  <c r="C91" s="1"/>
  <c r="E90"/>
  <c r="B89"/>
  <c r="C89" s="1"/>
  <c r="E88"/>
  <c r="B87"/>
  <c r="C87" s="1"/>
  <c r="E86"/>
  <c r="B85"/>
  <c r="C85" s="1"/>
  <c r="E84"/>
  <c r="B83"/>
  <c r="C83" s="1"/>
  <c r="E82"/>
  <c r="B81"/>
  <c r="C81" s="1"/>
  <c r="E80"/>
  <c r="B79"/>
  <c r="C79" s="1"/>
  <c r="E78"/>
  <c r="B77"/>
  <c r="C77" s="1"/>
  <c r="E76"/>
  <c r="B75"/>
  <c r="C75" s="1"/>
  <c r="E74"/>
  <c r="B73"/>
  <c r="C73" s="1"/>
  <c r="E72"/>
  <c r="B71"/>
  <c r="C71" s="1"/>
  <c r="E70"/>
  <c r="B69"/>
  <c r="C69" s="1"/>
  <c r="E68"/>
  <c r="B67"/>
  <c r="C67" s="1"/>
  <c r="E66"/>
  <c r="B65"/>
  <c r="C65" s="1"/>
  <c r="E64"/>
  <c r="B63"/>
  <c r="C63" s="1"/>
  <c r="E62"/>
  <c r="B61"/>
  <c r="C61" s="1"/>
  <c r="E60"/>
  <c r="B59"/>
  <c r="C59" s="1"/>
  <c r="E58"/>
  <c r="B57"/>
  <c r="C57" s="1"/>
  <c r="B56"/>
  <c r="C56" s="1"/>
  <c r="E55"/>
  <c r="B54"/>
  <c r="C54" s="1"/>
  <c r="E53"/>
  <c r="B52"/>
  <c r="C52" s="1"/>
  <c r="E51"/>
  <c r="B50"/>
  <c r="C50" s="1"/>
  <c r="E49"/>
  <c r="B48"/>
  <c r="C48" s="1"/>
  <c r="E47"/>
  <c r="B46"/>
  <c r="C46" s="1"/>
  <c r="E45"/>
  <c r="B44"/>
  <c r="C44" s="1"/>
  <c r="E43"/>
  <c r="B42"/>
  <c r="C42" s="1"/>
  <c r="E41"/>
  <c r="B40"/>
  <c r="C40" s="1"/>
  <c r="E39"/>
  <c r="B38"/>
  <c r="C38" s="1"/>
  <c r="E37"/>
  <c r="B36"/>
  <c r="C36" s="1"/>
  <c r="E35"/>
  <c r="B34"/>
  <c r="C34" s="1"/>
  <c r="E33"/>
  <c r="B32"/>
  <c r="C32" s="1"/>
  <c r="E31"/>
  <c r="B30"/>
  <c r="C30" s="1"/>
  <c r="E29"/>
  <c r="B28"/>
  <c r="C28" s="1"/>
  <c r="E27"/>
  <c r="B26"/>
  <c r="C26" s="1"/>
  <c r="E25"/>
  <c r="B24"/>
  <c r="C24" s="1"/>
  <c r="E23"/>
  <c r="B22"/>
  <c r="C22" s="1"/>
  <c r="E21"/>
  <c r="B20"/>
  <c r="C20" s="1"/>
  <c r="E19"/>
  <c r="B18"/>
  <c r="C18" s="1"/>
  <c r="E17"/>
  <c r="B16"/>
  <c r="C16" s="1"/>
  <c r="E15"/>
  <c r="B14"/>
  <c r="C14" s="1"/>
  <c r="E13"/>
  <c r="B12"/>
  <c r="C12" s="1"/>
  <c r="E11"/>
  <c r="B10"/>
  <c r="C10" s="1"/>
  <c r="E56"/>
  <c r="B55"/>
  <c r="C55" s="1"/>
  <c r="E54"/>
  <c r="B53"/>
  <c r="C53" s="1"/>
  <c r="E52"/>
  <c r="B51"/>
  <c r="C51" s="1"/>
  <c r="E50"/>
  <c r="B49"/>
  <c r="C49" s="1"/>
  <c r="E48"/>
  <c r="B47"/>
  <c r="C47" s="1"/>
  <c r="E46"/>
  <c r="B45"/>
  <c r="C45" s="1"/>
  <c r="E44"/>
  <c r="B43"/>
  <c r="C43" s="1"/>
  <c r="E42"/>
  <c r="B41"/>
  <c r="C41" s="1"/>
  <c r="E40"/>
  <c r="B39"/>
  <c r="C39" s="1"/>
  <c r="E38"/>
  <c r="B37"/>
  <c r="C37" s="1"/>
  <c r="E36"/>
  <c r="B35"/>
  <c r="C35" s="1"/>
  <c r="E34"/>
  <c r="B33"/>
  <c r="C33" s="1"/>
  <c r="E32"/>
  <c r="B31"/>
  <c r="C31" s="1"/>
  <c r="E30"/>
  <c r="B29"/>
  <c r="C29" s="1"/>
  <c r="E28"/>
  <c r="B27"/>
  <c r="C27" s="1"/>
  <c r="E26"/>
  <c r="B25"/>
  <c r="E24"/>
  <c r="B23"/>
  <c r="C23" s="1"/>
  <c r="E22"/>
  <c r="B21"/>
  <c r="C21" s="1"/>
  <c r="E20"/>
  <c r="B19"/>
  <c r="C19" s="1"/>
  <c r="E18"/>
  <c r="B17"/>
  <c r="C17" s="1"/>
  <c r="E16"/>
  <c r="B15"/>
  <c r="C15" s="1"/>
  <c r="E14"/>
  <c r="B13"/>
  <c r="C13" s="1"/>
  <c r="E12"/>
  <c r="B11"/>
  <c r="C11" s="1"/>
  <c r="H12" i="2"/>
  <c r="E13"/>
  <c r="G29" i="12" l="1"/>
  <c r="G36" s="1"/>
  <c r="G37" s="1"/>
  <c r="G38" s="1"/>
  <c r="J16" i="9"/>
  <c r="J57"/>
  <c r="H12"/>
  <c r="H8"/>
  <c r="I8"/>
  <c r="A14" i="4"/>
  <c r="E13"/>
  <c r="H13"/>
  <c r="D13"/>
  <c r="F13" s="1"/>
  <c r="B13"/>
  <c r="C13" s="1"/>
  <c r="F12"/>
  <c r="I12"/>
  <c r="A199" i="3"/>
  <c r="F198"/>
  <c r="G130"/>
  <c r="D130"/>
  <c r="G131"/>
  <c r="D131"/>
  <c r="G132"/>
  <c r="D132"/>
  <c r="D134"/>
  <c r="G134"/>
  <c r="D135"/>
  <c r="G135"/>
  <c r="D136"/>
  <c r="G136"/>
  <c r="D137"/>
  <c r="G137"/>
  <c r="D138"/>
  <c r="G138"/>
  <c r="D139"/>
  <c r="G139"/>
  <c r="G140"/>
  <c r="D140"/>
  <c r="G141"/>
  <c r="D141"/>
  <c r="G143"/>
  <c r="D143"/>
  <c r="G145"/>
  <c r="D145"/>
  <c r="G147"/>
  <c r="D147"/>
  <c r="G149"/>
  <c r="D149"/>
  <c r="G151"/>
  <c r="D151"/>
  <c r="G153"/>
  <c r="D153"/>
  <c r="D155"/>
  <c r="G155"/>
  <c r="D157"/>
  <c r="G157"/>
  <c r="D159"/>
  <c r="G159"/>
  <c r="D161"/>
  <c r="G161"/>
  <c r="D163"/>
  <c r="G163"/>
  <c r="D165"/>
  <c r="G165"/>
  <c r="D167"/>
  <c r="G167"/>
  <c r="D169"/>
  <c r="G169"/>
  <c r="D171"/>
  <c r="G171"/>
  <c r="D173"/>
  <c r="G173"/>
  <c r="D175"/>
  <c r="G175"/>
  <c r="D177"/>
  <c r="G177"/>
  <c r="D179"/>
  <c r="G179"/>
  <c r="D181"/>
  <c r="G181"/>
  <c r="D183"/>
  <c r="G183"/>
  <c r="D185"/>
  <c r="G185"/>
  <c r="D187"/>
  <c r="G187"/>
  <c r="D189"/>
  <c r="G189"/>
  <c r="D191"/>
  <c r="G191"/>
  <c r="D193"/>
  <c r="G193"/>
  <c r="D195"/>
  <c r="G195"/>
  <c r="D197"/>
  <c r="G197"/>
  <c r="D199"/>
  <c r="G199"/>
  <c r="G133"/>
  <c r="D133"/>
  <c r="H134" s="1"/>
  <c r="G142"/>
  <c r="D142"/>
  <c r="H143" s="1"/>
  <c r="I143" s="1"/>
  <c r="G144"/>
  <c r="D144"/>
  <c r="H145" s="1"/>
  <c r="I145" s="1"/>
  <c r="G146"/>
  <c r="D146"/>
  <c r="H147" s="1"/>
  <c r="I147" s="1"/>
  <c r="G148"/>
  <c r="D148"/>
  <c r="H149" s="1"/>
  <c r="I149" s="1"/>
  <c r="G150"/>
  <c r="D150"/>
  <c r="H151" s="1"/>
  <c r="I151" s="1"/>
  <c r="G152"/>
  <c r="D152"/>
  <c r="H153" s="1"/>
  <c r="I153" s="1"/>
  <c r="G154"/>
  <c r="D154"/>
  <c r="H155" s="1"/>
  <c r="G156"/>
  <c r="D156"/>
  <c r="H157" s="1"/>
  <c r="G158"/>
  <c r="D158"/>
  <c r="H159" s="1"/>
  <c r="G160"/>
  <c r="D160"/>
  <c r="H161" s="1"/>
  <c r="G162"/>
  <c r="D162"/>
  <c r="H163" s="1"/>
  <c r="G164"/>
  <c r="D164"/>
  <c r="H165" s="1"/>
  <c r="G166"/>
  <c r="D166"/>
  <c r="H167" s="1"/>
  <c r="G168"/>
  <c r="D168"/>
  <c r="H169" s="1"/>
  <c r="G170"/>
  <c r="D170"/>
  <c r="H171" s="1"/>
  <c r="G172"/>
  <c r="D172"/>
  <c r="H173" s="1"/>
  <c r="G174"/>
  <c r="D174"/>
  <c r="H175" s="1"/>
  <c r="G176"/>
  <c r="D176"/>
  <c r="H177" s="1"/>
  <c r="G178"/>
  <c r="D178"/>
  <c r="H179" s="1"/>
  <c r="G180"/>
  <c r="D180"/>
  <c r="H181" s="1"/>
  <c r="G182"/>
  <c r="D182"/>
  <c r="H183" s="1"/>
  <c r="G184"/>
  <c r="D184"/>
  <c r="H185" s="1"/>
  <c r="G186"/>
  <c r="D186"/>
  <c r="H187" s="1"/>
  <c r="G188"/>
  <c r="D188"/>
  <c r="H189" s="1"/>
  <c r="G190"/>
  <c r="D190"/>
  <c r="H191" s="1"/>
  <c r="G192"/>
  <c r="D192"/>
  <c r="H193" s="1"/>
  <c r="G194"/>
  <c r="D194"/>
  <c r="H195" s="1"/>
  <c r="G196"/>
  <c r="D196"/>
  <c r="H197" s="1"/>
  <c r="G198"/>
  <c r="D198"/>
  <c r="H199" s="1"/>
  <c r="H22" i="12"/>
  <c r="I15"/>
  <c r="J8"/>
  <c r="H21"/>
  <c r="J12"/>
  <c r="I19"/>
  <c r="J7"/>
  <c r="I14"/>
  <c r="K17" i="9"/>
  <c r="J53"/>
  <c r="J55"/>
  <c r="G12" i="3"/>
  <c r="D12"/>
  <c r="G14"/>
  <c r="D14"/>
  <c r="G16"/>
  <c r="D16"/>
  <c r="G18"/>
  <c r="D18"/>
  <c r="G20"/>
  <c r="D20"/>
  <c r="G22"/>
  <c r="D22"/>
  <c r="G24"/>
  <c r="D24"/>
  <c r="G26"/>
  <c r="D26"/>
  <c r="G28"/>
  <c r="D28"/>
  <c r="G30"/>
  <c r="D30"/>
  <c r="G32"/>
  <c r="D32"/>
  <c r="G34"/>
  <c r="D34"/>
  <c r="G36"/>
  <c r="D36"/>
  <c r="G38"/>
  <c r="D38"/>
  <c r="G40"/>
  <c r="D40"/>
  <c r="G42"/>
  <c r="D42"/>
  <c r="G44"/>
  <c r="D44"/>
  <c r="G46"/>
  <c r="D46"/>
  <c r="G48"/>
  <c r="D48"/>
  <c r="G50"/>
  <c r="D50"/>
  <c r="G52"/>
  <c r="D52"/>
  <c r="G54"/>
  <c r="D54"/>
  <c r="G56"/>
  <c r="D56"/>
  <c r="G11"/>
  <c r="D11"/>
  <c r="G13"/>
  <c r="D13"/>
  <c r="H14" s="1"/>
  <c r="G15"/>
  <c r="D15"/>
  <c r="H16" s="1"/>
  <c r="G17"/>
  <c r="D17"/>
  <c r="H18" s="1"/>
  <c r="G19"/>
  <c r="D19"/>
  <c r="H20" s="1"/>
  <c r="G21"/>
  <c r="D21"/>
  <c r="H22" s="1"/>
  <c r="G23"/>
  <c r="D23"/>
  <c r="H24" s="1"/>
  <c r="G25"/>
  <c r="D25"/>
  <c r="H26" s="1"/>
  <c r="G27"/>
  <c r="D27"/>
  <c r="H28" s="1"/>
  <c r="G29"/>
  <c r="D29"/>
  <c r="H30" s="1"/>
  <c r="G31"/>
  <c r="D31"/>
  <c r="H32" s="1"/>
  <c r="G33"/>
  <c r="D33"/>
  <c r="H34" s="1"/>
  <c r="G35"/>
  <c r="D35"/>
  <c r="H36" s="1"/>
  <c r="G37"/>
  <c r="D37"/>
  <c r="H38" s="1"/>
  <c r="G39"/>
  <c r="D39"/>
  <c r="H40" s="1"/>
  <c r="G41"/>
  <c r="D41"/>
  <c r="H42" s="1"/>
  <c r="G43"/>
  <c r="D43"/>
  <c r="H44" s="1"/>
  <c r="G45"/>
  <c r="D45"/>
  <c r="H46" s="1"/>
  <c r="G47"/>
  <c r="D47"/>
  <c r="H48" s="1"/>
  <c r="G49"/>
  <c r="D49"/>
  <c r="H50" s="1"/>
  <c r="G51"/>
  <c r="D51"/>
  <c r="H52" s="1"/>
  <c r="G53"/>
  <c r="D53"/>
  <c r="H54" s="1"/>
  <c r="G55"/>
  <c r="D55"/>
  <c r="H56" s="1"/>
  <c r="G57"/>
  <c r="D57"/>
  <c r="G58"/>
  <c r="D58"/>
  <c r="G60"/>
  <c r="D60"/>
  <c r="G62"/>
  <c r="D62"/>
  <c r="G64"/>
  <c r="D64"/>
  <c r="G66"/>
  <c r="D66"/>
  <c r="G68"/>
  <c r="D68"/>
  <c r="G70"/>
  <c r="D70"/>
  <c r="G72"/>
  <c r="D72"/>
  <c r="G74"/>
  <c r="D74"/>
  <c r="G76"/>
  <c r="D76"/>
  <c r="G78"/>
  <c r="D78"/>
  <c r="G80"/>
  <c r="D80"/>
  <c r="G82"/>
  <c r="D82"/>
  <c r="G84"/>
  <c r="D84"/>
  <c r="G86"/>
  <c r="D86"/>
  <c r="G88"/>
  <c r="D88"/>
  <c r="G90"/>
  <c r="D90"/>
  <c r="G92"/>
  <c r="D92"/>
  <c r="G94"/>
  <c r="D94"/>
  <c r="G96"/>
  <c r="D96"/>
  <c r="G98"/>
  <c r="D98"/>
  <c r="G100"/>
  <c r="D100"/>
  <c r="G102"/>
  <c r="D102"/>
  <c r="G104"/>
  <c r="D104"/>
  <c r="G106"/>
  <c r="D106"/>
  <c r="G108"/>
  <c r="D108"/>
  <c r="G110"/>
  <c r="D110"/>
  <c r="G112"/>
  <c r="D112"/>
  <c r="G114"/>
  <c r="D114"/>
  <c r="G116"/>
  <c r="D116"/>
  <c r="G118"/>
  <c r="D118"/>
  <c r="G120"/>
  <c r="D120"/>
  <c r="G122"/>
  <c r="D122"/>
  <c r="G124"/>
  <c r="D124"/>
  <c r="G126"/>
  <c r="D126"/>
  <c r="G128"/>
  <c r="D128"/>
  <c r="G59"/>
  <c r="D59"/>
  <c r="H60" s="1"/>
  <c r="G61"/>
  <c r="D61"/>
  <c r="H62" s="1"/>
  <c r="G63"/>
  <c r="D63"/>
  <c r="H64" s="1"/>
  <c r="G65"/>
  <c r="D65"/>
  <c r="H66" s="1"/>
  <c r="G67"/>
  <c r="D67"/>
  <c r="H68" s="1"/>
  <c r="G69"/>
  <c r="D69"/>
  <c r="H70" s="1"/>
  <c r="G71"/>
  <c r="D71"/>
  <c r="H72" s="1"/>
  <c r="G73"/>
  <c r="D73"/>
  <c r="H74" s="1"/>
  <c r="G75"/>
  <c r="D75"/>
  <c r="H76" s="1"/>
  <c r="G77"/>
  <c r="D77"/>
  <c r="H78" s="1"/>
  <c r="G79"/>
  <c r="D79"/>
  <c r="H80" s="1"/>
  <c r="G81"/>
  <c r="D81"/>
  <c r="H82" s="1"/>
  <c r="G83"/>
  <c r="D83"/>
  <c r="H84" s="1"/>
  <c r="G85"/>
  <c r="D85"/>
  <c r="H86" s="1"/>
  <c r="G87"/>
  <c r="D87"/>
  <c r="H88" s="1"/>
  <c r="G89"/>
  <c r="D89"/>
  <c r="H90" s="1"/>
  <c r="G91"/>
  <c r="D91"/>
  <c r="H92" s="1"/>
  <c r="G93"/>
  <c r="D93"/>
  <c r="H94" s="1"/>
  <c r="G95"/>
  <c r="D95"/>
  <c r="H96" s="1"/>
  <c r="G97"/>
  <c r="D97"/>
  <c r="H98" s="1"/>
  <c r="G99"/>
  <c r="D99"/>
  <c r="H100" s="1"/>
  <c r="G101"/>
  <c r="D101"/>
  <c r="H102" s="1"/>
  <c r="G103"/>
  <c r="D103"/>
  <c r="H104" s="1"/>
  <c r="G105"/>
  <c r="D105"/>
  <c r="H106" s="1"/>
  <c r="G107"/>
  <c r="D107"/>
  <c r="H108" s="1"/>
  <c r="G109"/>
  <c r="D109"/>
  <c r="H110" s="1"/>
  <c r="G111"/>
  <c r="D111"/>
  <c r="H112" s="1"/>
  <c r="G113"/>
  <c r="D113"/>
  <c r="H114" s="1"/>
  <c r="G115"/>
  <c r="D115"/>
  <c r="H116" s="1"/>
  <c r="G117"/>
  <c r="D117"/>
  <c r="H118" s="1"/>
  <c r="G119"/>
  <c r="D119"/>
  <c r="H120" s="1"/>
  <c r="G121"/>
  <c r="D121"/>
  <c r="H122" s="1"/>
  <c r="G123"/>
  <c r="D123"/>
  <c r="H124" s="1"/>
  <c r="G125"/>
  <c r="D125"/>
  <c r="H126" s="1"/>
  <c r="G127"/>
  <c r="D127"/>
  <c r="H128" s="1"/>
  <c r="G129"/>
  <c r="D129"/>
  <c r="H130" s="1"/>
  <c r="I130" s="1"/>
  <c r="E14" i="2"/>
  <c r="H13"/>
  <c r="H29" i="12" l="1"/>
  <c r="H36" s="1"/>
  <c r="H37" s="1"/>
  <c r="H38" s="1"/>
  <c r="J52" i="9"/>
  <c r="J12" s="1"/>
  <c r="K57"/>
  <c r="K16"/>
  <c r="G12" i="4"/>
  <c r="J12" s="1"/>
  <c r="G13"/>
  <c r="A15"/>
  <c r="H14"/>
  <c r="D14"/>
  <c r="E14"/>
  <c r="B14" s="1"/>
  <c r="C14" s="1"/>
  <c r="I13"/>
  <c r="A200" i="3"/>
  <c r="F199"/>
  <c r="B199"/>
  <c r="C199" s="1"/>
  <c r="E200"/>
  <c r="H198"/>
  <c r="I198" s="1"/>
  <c r="H196"/>
  <c r="I196" s="1"/>
  <c r="H194"/>
  <c r="I194" s="1"/>
  <c r="H192"/>
  <c r="I192" s="1"/>
  <c r="H190"/>
  <c r="I190" s="1"/>
  <c r="H188"/>
  <c r="I188" s="1"/>
  <c r="H186"/>
  <c r="I186" s="1"/>
  <c r="H184"/>
  <c r="I184" s="1"/>
  <c r="H182"/>
  <c r="I182" s="1"/>
  <c r="H180"/>
  <c r="I180" s="1"/>
  <c r="H178"/>
  <c r="I178" s="1"/>
  <c r="H176"/>
  <c r="I176" s="1"/>
  <c r="H174"/>
  <c r="I174" s="1"/>
  <c r="H172"/>
  <c r="I172" s="1"/>
  <c r="H170"/>
  <c r="I170" s="1"/>
  <c r="H168"/>
  <c r="I168" s="1"/>
  <c r="H166"/>
  <c r="I166" s="1"/>
  <c r="H164"/>
  <c r="I164" s="1"/>
  <c r="H162"/>
  <c r="I162" s="1"/>
  <c r="H160"/>
  <c r="I160" s="1"/>
  <c r="H158"/>
  <c r="I158" s="1"/>
  <c r="H156"/>
  <c r="I156" s="1"/>
  <c r="H140"/>
  <c r="I140" s="1"/>
  <c r="H139"/>
  <c r="H138"/>
  <c r="H137"/>
  <c r="H136"/>
  <c r="H135"/>
  <c r="I199"/>
  <c r="I197"/>
  <c r="I195"/>
  <c r="I193"/>
  <c r="I191"/>
  <c r="I189"/>
  <c r="I187"/>
  <c r="I185"/>
  <c r="I183"/>
  <c r="I181"/>
  <c r="I179"/>
  <c r="I177"/>
  <c r="I175"/>
  <c r="I173"/>
  <c r="I171"/>
  <c r="I169"/>
  <c r="I167"/>
  <c r="I165"/>
  <c r="I163"/>
  <c r="I161"/>
  <c r="I159"/>
  <c r="I157"/>
  <c r="I155"/>
  <c r="H154"/>
  <c r="I154" s="1"/>
  <c r="H152"/>
  <c r="I152" s="1"/>
  <c r="H150"/>
  <c r="I150" s="1"/>
  <c r="H148"/>
  <c r="I148" s="1"/>
  <c r="H146"/>
  <c r="I146" s="1"/>
  <c r="H144"/>
  <c r="I144" s="1"/>
  <c r="H142"/>
  <c r="I142" s="1"/>
  <c r="H141"/>
  <c r="I141" s="1"/>
  <c r="I139"/>
  <c r="I138"/>
  <c r="I137"/>
  <c r="I136"/>
  <c r="I135"/>
  <c r="I134"/>
  <c r="H133"/>
  <c r="I133" s="1"/>
  <c r="H132"/>
  <c r="I132" s="1"/>
  <c r="H131"/>
  <c r="I131" s="1"/>
  <c r="I128"/>
  <c r="I126"/>
  <c r="I124"/>
  <c r="I122"/>
  <c r="I120"/>
  <c r="I118"/>
  <c r="I116"/>
  <c r="I114"/>
  <c r="I112"/>
  <c r="I110"/>
  <c r="I108"/>
  <c r="I106"/>
  <c r="I104"/>
  <c r="I102"/>
  <c r="I100"/>
  <c r="I98"/>
  <c r="I96"/>
  <c r="I94"/>
  <c r="I92"/>
  <c r="I90"/>
  <c r="I88"/>
  <c r="I86"/>
  <c r="I84"/>
  <c r="I82"/>
  <c r="I80"/>
  <c r="I78"/>
  <c r="I76"/>
  <c r="I74"/>
  <c r="I72"/>
  <c r="I70"/>
  <c r="I68"/>
  <c r="I66"/>
  <c r="I64"/>
  <c r="I62"/>
  <c r="I60"/>
  <c r="I56"/>
  <c r="I54"/>
  <c r="I52"/>
  <c r="I50"/>
  <c r="I48"/>
  <c r="I46"/>
  <c r="I44"/>
  <c r="I42"/>
  <c r="I40"/>
  <c r="I38"/>
  <c r="I36"/>
  <c r="I34"/>
  <c r="I32"/>
  <c r="I30"/>
  <c r="I28"/>
  <c r="I26"/>
  <c r="I24"/>
  <c r="I22"/>
  <c r="I20"/>
  <c r="I18"/>
  <c r="I16"/>
  <c r="I14"/>
  <c r="I22" i="12"/>
  <c r="I21"/>
  <c r="K7"/>
  <c r="J14"/>
  <c r="K12"/>
  <c r="J19"/>
  <c r="K8"/>
  <c r="J15"/>
  <c r="K53" i="9"/>
  <c r="K55"/>
  <c r="L17"/>
  <c r="H12" i="3"/>
  <c r="I12" s="1"/>
  <c r="H11"/>
  <c r="I11" s="1"/>
  <c r="H129"/>
  <c r="I129" s="1"/>
  <c r="H127"/>
  <c r="I127" s="1"/>
  <c r="H125"/>
  <c r="I125" s="1"/>
  <c r="H123"/>
  <c r="I123" s="1"/>
  <c r="H121"/>
  <c r="I121" s="1"/>
  <c r="H119"/>
  <c r="I119" s="1"/>
  <c r="H117"/>
  <c r="I117" s="1"/>
  <c r="H115"/>
  <c r="I115" s="1"/>
  <c r="H113"/>
  <c r="I113" s="1"/>
  <c r="H111"/>
  <c r="I111" s="1"/>
  <c r="H109"/>
  <c r="I109" s="1"/>
  <c r="H107"/>
  <c r="I107" s="1"/>
  <c r="H105"/>
  <c r="I105" s="1"/>
  <c r="H103"/>
  <c r="I103" s="1"/>
  <c r="H101"/>
  <c r="I101" s="1"/>
  <c r="H99"/>
  <c r="I99" s="1"/>
  <c r="H97"/>
  <c r="I97" s="1"/>
  <c r="H95"/>
  <c r="I95" s="1"/>
  <c r="H93"/>
  <c r="I93" s="1"/>
  <c r="H91"/>
  <c r="I91" s="1"/>
  <c r="H89"/>
  <c r="I89" s="1"/>
  <c r="H87"/>
  <c r="I87" s="1"/>
  <c r="H85"/>
  <c r="I85" s="1"/>
  <c r="H83"/>
  <c r="I83" s="1"/>
  <c r="H81"/>
  <c r="I81" s="1"/>
  <c r="H79"/>
  <c r="I79" s="1"/>
  <c r="H77"/>
  <c r="I77" s="1"/>
  <c r="H75"/>
  <c r="I75" s="1"/>
  <c r="H73"/>
  <c r="I73" s="1"/>
  <c r="H71"/>
  <c r="I71" s="1"/>
  <c r="H69"/>
  <c r="I69" s="1"/>
  <c r="H67"/>
  <c r="I67" s="1"/>
  <c r="H65"/>
  <c r="I65" s="1"/>
  <c r="H63"/>
  <c r="I63" s="1"/>
  <c r="H61"/>
  <c r="I61" s="1"/>
  <c r="H59"/>
  <c r="I59" s="1"/>
  <c r="H58"/>
  <c r="I58" s="1"/>
  <c r="H57"/>
  <c r="I57" s="1"/>
  <c r="H55"/>
  <c r="I55" s="1"/>
  <c r="H53"/>
  <c r="I53" s="1"/>
  <c r="H51"/>
  <c r="I51" s="1"/>
  <c r="H49"/>
  <c r="I49" s="1"/>
  <c r="H47"/>
  <c r="I47" s="1"/>
  <c r="H45"/>
  <c r="I45" s="1"/>
  <c r="H43"/>
  <c r="I43" s="1"/>
  <c r="H41"/>
  <c r="I41" s="1"/>
  <c r="H39"/>
  <c r="I39" s="1"/>
  <c r="H37"/>
  <c r="I37" s="1"/>
  <c r="H35"/>
  <c r="I35" s="1"/>
  <c r="H33"/>
  <c r="I33" s="1"/>
  <c r="H31"/>
  <c r="I31" s="1"/>
  <c r="H29"/>
  <c r="I29" s="1"/>
  <c r="H27"/>
  <c r="I27" s="1"/>
  <c r="H25"/>
  <c r="I25" s="1"/>
  <c r="H23"/>
  <c r="I23" s="1"/>
  <c r="H21"/>
  <c r="I21" s="1"/>
  <c r="H19"/>
  <c r="I19" s="1"/>
  <c r="H17"/>
  <c r="I17" s="1"/>
  <c r="H15"/>
  <c r="I15" s="1"/>
  <c r="H13"/>
  <c r="I13" s="1"/>
  <c r="G14" i="2"/>
  <c r="G13" s="1"/>
  <c r="G12" s="1"/>
  <c r="H14"/>
  <c r="I29" i="12" l="1"/>
  <c r="I36" s="1"/>
  <c r="I37" s="1"/>
  <c r="I38" s="1"/>
  <c r="K52" i="9"/>
  <c r="K12" s="1"/>
  <c r="J8"/>
  <c r="L16"/>
  <c r="L57"/>
  <c r="K8"/>
  <c r="G11" i="2"/>
  <c r="G10" s="1"/>
  <c r="G9" s="1"/>
  <c r="J13" i="4"/>
  <c r="A16"/>
  <c r="H15"/>
  <c r="D15"/>
  <c r="E15"/>
  <c r="B15" s="1"/>
  <c r="C15" s="1"/>
  <c r="F14"/>
  <c r="I14"/>
  <c r="D200" i="3"/>
  <c r="G200"/>
  <c r="A201"/>
  <c r="F200"/>
  <c r="B200"/>
  <c r="C200" s="1"/>
  <c r="E201"/>
  <c r="J22" i="12"/>
  <c r="J21"/>
  <c r="K15"/>
  <c r="L8"/>
  <c r="L12"/>
  <c r="K19"/>
  <c r="L7"/>
  <c r="K22"/>
  <c r="K14"/>
  <c r="M17" i="9"/>
  <c r="L53"/>
  <c r="L55"/>
  <c r="J29" i="12" l="1"/>
  <c r="J36" s="1"/>
  <c r="J37" s="1"/>
  <c r="J38" s="1"/>
  <c r="L52" i="9"/>
  <c r="L12" s="1"/>
  <c r="M57"/>
  <c r="M16"/>
  <c r="G14" i="4"/>
  <c r="J14" s="1"/>
  <c r="A17"/>
  <c r="H16"/>
  <c r="D16"/>
  <c r="E16"/>
  <c r="B16" s="1"/>
  <c r="C16" s="1"/>
  <c r="F15"/>
  <c r="I15"/>
  <c r="G201" i="3"/>
  <c r="D201"/>
  <c r="H201" s="1"/>
  <c r="A202"/>
  <c r="F201"/>
  <c r="B201"/>
  <c r="C201" s="1"/>
  <c r="E202"/>
  <c r="H200"/>
  <c r="I200" s="1"/>
  <c r="K21" i="12"/>
  <c r="M8"/>
  <c r="M15" s="1"/>
  <c r="L15"/>
  <c r="L14"/>
  <c r="M7"/>
  <c r="L19"/>
  <c r="M12"/>
  <c r="M19" s="1"/>
  <c r="M53" i="9"/>
  <c r="M55"/>
  <c r="N17"/>
  <c r="K29" i="12" l="1"/>
  <c r="K36" s="1"/>
  <c r="K37" s="1"/>
  <c r="K38" s="1"/>
  <c r="M52" i="9"/>
  <c r="M12" s="1"/>
  <c r="L8"/>
  <c r="N16"/>
  <c r="N57"/>
  <c r="A18" i="4"/>
  <c r="E17"/>
  <c r="H17"/>
  <c r="D17"/>
  <c r="F17" s="1"/>
  <c r="B17"/>
  <c r="C17" s="1"/>
  <c r="G15"/>
  <c r="J15" s="1"/>
  <c r="F16"/>
  <c r="I16"/>
  <c r="D202" i="3"/>
  <c r="G202"/>
  <c r="A203"/>
  <c r="F202"/>
  <c r="B202"/>
  <c r="C202" s="1"/>
  <c r="E203"/>
  <c r="I201"/>
  <c r="H202"/>
  <c r="I202" s="1"/>
  <c r="L21" i="12"/>
  <c r="L22"/>
  <c r="M14"/>
  <c r="O17" i="9"/>
  <c r="N53"/>
  <c r="N55"/>
  <c r="L29" i="12" l="1"/>
  <c r="L36" s="1"/>
  <c r="L37" s="1"/>
  <c r="L38" s="1"/>
  <c r="M8" i="9"/>
  <c r="N52"/>
  <c r="N12" s="1"/>
  <c r="O57"/>
  <c r="O16"/>
  <c r="G16" i="4"/>
  <c r="J16" s="1"/>
  <c r="G17"/>
  <c r="A19"/>
  <c r="H18"/>
  <c r="D18"/>
  <c r="E18"/>
  <c r="B18" s="1"/>
  <c r="C18" s="1"/>
  <c r="I17"/>
  <c r="G203" i="3"/>
  <c r="D203"/>
  <c r="A204"/>
  <c r="F203"/>
  <c r="B203"/>
  <c r="C203" s="1"/>
  <c r="E204"/>
  <c r="H203"/>
  <c r="M21" i="12"/>
  <c r="M22"/>
  <c r="O53" i="9"/>
  <c r="O55"/>
  <c r="P17"/>
  <c r="M29" i="12" l="1"/>
  <c r="M36" s="1"/>
  <c r="M37" s="1"/>
  <c r="M38" s="1"/>
  <c r="O52" i="9"/>
  <c r="O12" s="1"/>
  <c r="N8"/>
  <c r="P16"/>
  <c r="P57"/>
  <c r="D57" s="1"/>
  <c r="D17"/>
  <c r="J17" i="4"/>
  <c r="A20"/>
  <c r="H19"/>
  <c r="D19"/>
  <c r="E19"/>
  <c r="B19" s="1"/>
  <c r="C19" s="1"/>
  <c r="F18"/>
  <c r="I18"/>
  <c r="D204" i="3"/>
  <c r="G204"/>
  <c r="A205"/>
  <c r="F204"/>
  <c r="B204"/>
  <c r="C204" s="1"/>
  <c r="E205"/>
  <c r="I203"/>
  <c r="H204"/>
  <c r="I204" s="1"/>
  <c r="P53" i="9"/>
  <c r="P55"/>
  <c r="D55" s="1"/>
  <c r="O8" l="1"/>
  <c r="D16"/>
  <c r="P52"/>
  <c r="D53"/>
  <c r="G18" i="4"/>
  <c r="J18" s="1"/>
  <c r="A21"/>
  <c r="H20"/>
  <c r="D20"/>
  <c r="E20"/>
  <c r="B20" s="1"/>
  <c r="C20" s="1"/>
  <c r="F19"/>
  <c r="I19"/>
  <c r="G205" i="3"/>
  <c r="D205"/>
  <c r="A206"/>
  <c r="F205"/>
  <c r="B205"/>
  <c r="C205" s="1"/>
  <c r="E206"/>
  <c r="H205"/>
  <c r="F13" i="9"/>
  <c r="F15" s="1"/>
  <c r="G13" s="1"/>
  <c r="G15" s="1"/>
  <c r="H13" s="1"/>
  <c r="H15" s="1"/>
  <c r="I13" s="1"/>
  <c r="I15" s="1"/>
  <c r="J13" s="1"/>
  <c r="J15" s="1"/>
  <c r="K13" s="1"/>
  <c r="K15" s="1"/>
  <c r="L13" s="1"/>
  <c r="L15" s="1"/>
  <c r="M13" s="1"/>
  <c r="M15" s="1"/>
  <c r="N13" s="1"/>
  <c r="N15" s="1"/>
  <c r="O13" s="1"/>
  <c r="O15" s="1"/>
  <c r="P13" s="1"/>
  <c r="P15" s="1"/>
  <c r="P12" l="1"/>
  <c r="D52"/>
  <c r="L7" i="10" s="1"/>
  <c r="P8" i="9"/>
  <c r="D8" s="1"/>
  <c r="L9" i="10" s="1"/>
  <c r="L6"/>
  <c r="G19" i="4"/>
  <c r="J19" s="1"/>
  <c r="A22"/>
  <c r="E21"/>
  <c r="B21" s="1"/>
  <c r="C21" s="1"/>
  <c r="H21"/>
  <c r="D21"/>
  <c r="F21" s="1"/>
  <c r="F20"/>
  <c r="I20"/>
  <c r="D206" i="3"/>
  <c r="G206"/>
  <c r="A207"/>
  <c r="F206"/>
  <c r="B206"/>
  <c r="C206" s="1"/>
  <c r="E207"/>
  <c r="I205"/>
  <c r="H206"/>
  <c r="I206" s="1"/>
  <c r="D12" i="9" l="1"/>
  <c r="J5"/>
  <c r="L11" i="10" s="1"/>
  <c r="L8"/>
  <c r="G21" i="4"/>
  <c r="A23"/>
  <c r="H22"/>
  <c r="D22"/>
  <c r="E22"/>
  <c r="B22" s="1"/>
  <c r="C22" s="1"/>
  <c r="G20"/>
  <c r="J20" s="1"/>
  <c r="I21"/>
  <c r="G207" i="3"/>
  <c r="D207"/>
  <c r="A208"/>
  <c r="F207"/>
  <c r="B207"/>
  <c r="C207" s="1"/>
  <c r="E208"/>
  <c r="H207"/>
  <c r="J21" i="4" l="1"/>
  <c r="A24"/>
  <c r="H23"/>
  <c r="D23"/>
  <c r="E23"/>
  <c r="B23" s="1"/>
  <c r="C23" s="1"/>
  <c r="F22"/>
  <c r="I22"/>
  <c r="D208" i="3"/>
  <c r="G208"/>
  <c r="A209"/>
  <c r="F208"/>
  <c r="B208"/>
  <c r="C208" s="1"/>
  <c r="E209"/>
  <c r="I207"/>
  <c r="H208"/>
  <c r="I208" s="1"/>
  <c r="G22" i="4" l="1"/>
  <c r="J22" s="1"/>
  <c r="A25"/>
  <c r="H24"/>
  <c r="D24"/>
  <c r="E24"/>
  <c r="B24" s="1"/>
  <c r="C24" s="1"/>
  <c r="F23"/>
  <c r="I23"/>
  <c r="G209" i="3"/>
  <c r="D209"/>
  <c r="A210"/>
  <c r="F209"/>
  <c r="B209"/>
  <c r="C209" s="1"/>
  <c r="E210"/>
  <c r="H209"/>
  <c r="A26" i="4" l="1"/>
  <c r="E25"/>
  <c r="B25" s="1"/>
  <c r="C25" s="1"/>
  <c r="H25"/>
  <c r="D25"/>
  <c r="F25" s="1"/>
  <c r="G23"/>
  <c r="J23" s="1"/>
  <c r="F24"/>
  <c r="I24"/>
  <c r="D210" i="3"/>
  <c r="G210"/>
  <c r="A211"/>
  <c r="F210"/>
  <c r="B210"/>
  <c r="C210" s="1"/>
  <c r="E211"/>
  <c r="I209"/>
  <c r="H210"/>
  <c r="I210" s="1"/>
  <c r="G25" i="4" l="1"/>
  <c r="A27"/>
  <c r="H26"/>
  <c r="D26"/>
  <c r="E26"/>
  <c r="B26" s="1"/>
  <c r="C26" s="1"/>
  <c r="G24"/>
  <c r="J24" s="1"/>
  <c r="I25"/>
  <c r="G211" i="3"/>
  <c r="D211"/>
  <c r="A212"/>
  <c r="F211"/>
  <c r="B211"/>
  <c r="C211" s="1"/>
  <c r="E212"/>
  <c r="H211"/>
  <c r="J25" i="4" l="1"/>
  <c r="A28"/>
  <c r="H27"/>
  <c r="D27"/>
  <c r="E27"/>
  <c r="B27" s="1"/>
  <c r="C27" s="1"/>
  <c r="F26"/>
  <c r="I26"/>
  <c r="D212" i="3"/>
  <c r="G212"/>
  <c r="A213"/>
  <c r="F212"/>
  <c r="B212"/>
  <c r="C212" s="1"/>
  <c r="E213"/>
  <c r="I211"/>
  <c r="H212"/>
  <c r="I212" l="1"/>
  <c r="G26" i="4"/>
  <c r="J26" s="1"/>
  <c r="A29"/>
  <c r="H28"/>
  <c r="D28"/>
  <c r="E28"/>
  <c r="B28" s="1"/>
  <c r="C28" s="1"/>
  <c r="F27"/>
  <c r="I27"/>
  <c r="G213" i="3"/>
  <c r="D213"/>
  <c r="H213" s="1"/>
  <c r="A214"/>
  <c r="F213"/>
  <c r="B213"/>
  <c r="C213" s="1"/>
  <c r="E214"/>
  <c r="A30" i="4" l="1"/>
  <c r="E29"/>
  <c r="B29" s="1"/>
  <c r="C29" s="1"/>
  <c r="H29"/>
  <c r="D29"/>
  <c r="F29" s="1"/>
  <c r="G27"/>
  <c r="J27" s="1"/>
  <c r="F28"/>
  <c r="I28"/>
  <c r="D214" i="3"/>
  <c r="H214" s="1"/>
  <c r="G214"/>
  <c r="A215"/>
  <c r="F214"/>
  <c r="B214"/>
  <c r="C214" s="1"/>
  <c r="E215"/>
  <c r="I213"/>
  <c r="I214" l="1"/>
  <c r="G29" i="4"/>
  <c r="A31"/>
  <c r="H30"/>
  <c r="D30"/>
  <c r="E30"/>
  <c r="B30" s="1"/>
  <c r="C30" s="1"/>
  <c r="G28"/>
  <c r="J28" s="1"/>
  <c r="I29"/>
  <c r="G215" i="3"/>
  <c r="D215"/>
  <c r="A216"/>
  <c r="F215"/>
  <c r="B215"/>
  <c r="C215" s="1"/>
  <c r="E216"/>
  <c r="H215"/>
  <c r="J29" i="4" l="1"/>
  <c r="A32"/>
  <c r="H31"/>
  <c r="D31"/>
  <c r="E31"/>
  <c r="B31" s="1"/>
  <c r="C31" s="1"/>
  <c r="F30"/>
  <c r="I30"/>
  <c r="D216" i="3"/>
  <c r="G216"/>
  <c r="A217"/>
  <c r="F216"/>
  <c r="B216"/>
  <c r="C216" s="1"/>
  <c r="E217"/>
  <c r="I215"/>
  <c r="H216"/>
  <c r="I216" s="1"/>
  <c r="G30" i="4" l="1"/>
  <c r="J30" s="1"/>
  <c r="A33"/>
  <c r="H32"/>
  <c r="D32"/>
  <c r="E32"/>
  <c r="B32" s="1"/>
  <c r="C32" s="1"/>
  <c r="F31"/>
  <c r="I31"/>
  <c r="G217" i="3"/>
  <c r="D217"/>
  <c r="A218"/>
  <c r="F217"/>
  <c r="B217"/>
  <c r="C217" s="1"/>
  <c r="E218"/>
  <c r="H217"/>
  <c r="A34" i="4" l="1"/>
  <c r="E33"/>
  <c r="B33" s="1"/>
  <c r="C33" s="1"/>
  <c r="H33"/>
  <c r="D33"/>
  <c r="F33" s="1"/>
  <c r="G31"/>
  <c r="J31" s="1"/>
  <c r="F32"/>
  <c r="I32"/>
  <c r="D218" i="3"/>
  <c r="G218"/>
  <c r="A219"/>
  <c r="F218"/>
  <c r="B218"/>
  <c r="C218" s="1"/>
  <c r="E219"/>
  <c r="I217"/>
  <c r="H218"/>
  <c r="I218" s="1"/>
  <c r="G33" i="4" l="1"/>
  <c r="A35"/>
  <c r="H34"/>
  <c r="D34"/>
  <c r="E34"/>
  <c r="B34" s="1"/>
  <c r="C34" s="1"/>
  <c r="G32"/>
  <c r="J32" s="1"/>
  <c r="I33"/>
  <c r="G219" i="3"/>
  <c r="D219"/>
  <c r="A220"/>
  <c r="F219"/>
  <c r="B219"/>
  <c r="C219" s="1"/>
  <c r="E220"/>
  <c r="H219"/>
  <c r="J33" i="4" l="1"/>
  <c r="A36"/>
  <c r="H35"/>
  <c r="D35"/>
  <c r="E35"/>
  <c r="B35" s="1"/>
  <c r="C35" s="1"/>
  <c r="F34"/>
  <c r="I34"/>
  <c r="D220" i="3"/>
  <c r="G220"/>
  <c r="A221"/>
  <c r="F220"/>
  <c r="B220"/>
  <c r="C220" s="1"/>
  <c r="E221"/>
  <c r="I219"/>
  <c r="H220"/>
  <c r="I220" l="1"/>
  <c r="G34" i="4"/>
  <c r="J34" s="1"/>
  <c r="A37"/>
  <c r="H36"/>
  <c r="D36"/>
  <c r="E36"/>
  <c r="B36" s="1"/>
  <c r="C36" s="1"/>
  <c r="F35"/>
  <c r="I35"/>
  <c r="G221" i="3"/>
  <c r="D221"/>
  <c r="A222"/>
  <c r="F221"/>
  <c r="B221"/>
  <c r="C221" s="1"/>
  <c r="E222"/>
  <c r="H221"/>
  <c r="A38" i="4" l="1"/>
  <c r="E37"/>
  <c r="B37" s="1"/>
  <c r="C37" s="1"/>
  <c r="H37"/>
  <c r="D37"/>
  <c r="F37" s="1"/>
  <c r="G35"/>
  <c r="J35" s="1"/>
  <c r="F36"/>
  <c r="I36"/>
  <c r="D222" i="3"/>
  <c r="G222"/>
  <c r="A223"/>
  <c r="F222"/>
  <c r="B222"/>
  <c r="C222" s="1"/>
  <c r="E223"/>
  <c r="I221"/>
  <c r="H222"/>
  <c r="I222" s="1"/>
  <c r="G36" i="4" l="1"/>
  <c r="J36" s="1"/>
  <c r="G37"/>
  <c r="A39"/>
  <c r="H38"/>
  <c r="D38"/>
  <c r="E38"/>
  <c r="B38" s="1"/>
  <c r="C38" s="1"/>
  <c r="I37"/>
  <c r="G223" i="3"/>
  <c r="D223"/>
  <c r="A224"/>
  <c r="F223"/>
  <c r="B223"/>
  <c r="C223" s="1"/>
  <c r="E224"/>
  <c r="H223"/>
  <c r="J37" i="4" l="1"/>
  <c r="A40"/>
  <c r="H39"/>
  <c r="D39"/>
  <c r="E39"/>
  <c r="B39" s="1"/>
  <c r="C39" s="1"/>
  <c r="F38"/>
  <c r="I38"/>
  <c r="D224" i="3"/>
  <c r="G224"/>
  <c r="A225"/>
  <c r="F224"/>
  <c r="B224"/>
  <c r="C224" s="1"/>
  <c r="E225"/>
  <c r="I223"/>
  <c r="H224"/>
  <c r="I224" s="1"/>
  <c r="G38" i="4" l="1"/>
  <c r="J38" s="1"/>
  <c r="A41"/>
  <c r="H40"/>
  <c r="D40"/>
  <c r="E40"/>
  <c r="B40" s="1"/>
  <c r="C40" s="1"/>
  <c r="F39"/>
  <c r="I39"/>
  <c r="G225" i="3"/>
  <c r="D225"/>
  <c r="A226"/>
  <c r="F225"/>
  <c r="E226"/>
  <c r="B225"/>
  <c r="C225" s="1"/>
  <c r="H225"/>
  <c r="I225" l="1"/>
  <c r="A42" i="4"/>
  <c r="E41"/>
  <c r="B41" s="1"/>
  <c r="C41" s="1"/>
  <c r="H41"/>
  <c r="D41"/>
  <c r="F41" s="1"/>
  <c r="G39"/>
  <c r="J39" s="1"/>
  <c r="F40"/>
  <c r="I40"/>
  <c r="A227" i="3"/>
  <c r="F226"/>
  <c r="B226"/>
  <c r="C226" s="1"/>
  <c r="E227"/>
  <c r="D226"/>
  <c r="H226" s="1"/>
  <c r="G226"/>
  <c r="G41" i="4" l="1"/>
  <c r="A43"/>
  <c r="H42"/>
  <c r="D42"/>
  <c r="E42"/>
  <c r="B42" s="1"/>
  <c r="C42" s="1"/>
  <c r="G40"/>
  <c r="J40" s="1"/>
  <c r="I41"/>
  <c r="D227" i="3"/>
  <c r="G227"/>
  <c r="A228"/>
  <c r="F227"/>
  <c r="E228"/>
  <c r="B227"/>
  <c r="C227" s="1"/>
  <c r="H227"/>
  <c r="I226"/>
  <c r="J41" i="4" l="1"/>
  <c r="A44"/>
  <c r="H43"/>
  <c r="D43"/>
  <c r="E43"/>
  <c r="B43" s="1"/>
  <c r="C43" s="1"/>
  <c r="F42"/>
  <c r="I42"/>
  <c r="A229" i="3"/>
  <c r="F228"/>
  <c r="B228"/>
  <c r="C228" s="1"/>
  <c r="E229"/>
  <c r="D228"/>
  <c r="H228" s="1"/>
  <c r="G228"/>
  <c r="I227"/>
  <c r="I228" l="1"/>
  <c r="G42" i="4"/>
  <c r="J42" s="1"/>
  <c r="A45"/>
  <c r="H44"/>
  <c r="D44"/>
  <c r="E44"/>
  <c r="B44" s="1"/>
  <c r="C44" s="1"/>
  <c r="F43"/>
  <c r="I43"/>
  <c r="D229" i="3"/>
  <c r="G229"/>
  <c r="A230"/>
  <c r="F229"/>
  <c r="E230"/>
  <c r="B229"/>
  <c r="C229" s="1"/>
  <c r="H229"/>
  <c r="I229" s="1"/>
  <c r="A46" i="4" l="1"/>
  <c r="E45"/>
  <c r="B45" s="1"/>
  <c r="C45" s="1"/>
  <c r="H45"/>
  <c r="D45"/>
  <c r="F45" s="1"/>
  <c r="G43"/>
  <c r="J43" s="1"/>
  <c r="F44"/>
  <c r="I44"/>
  <c r="A231" i="3"/>
  <c r="F230"/>
  <c r="B230"/>
  <c r="C230" s="1"/>
  <c r="E231"/>
  <c r="D230"/>
  <c r="H230" s="1"/>
  <c r="G230"/>
  <c r="I230" l="1"/>
  <c r="G45" i="4"/>
  <c r="A47"/>
  <c r="H46"/>
  <c r="D46"/>
  <c r="E46"/>
  <c r="B46" s="1"/>
  <c r="C46" s="1"/>
  <c r="G44"/>
  <c r="J44" s="1"/>
  <c r="I45"/>
  <c r="D231" i="3"/>
  <c r="G231"/>
  <c r="A232"/>
  <c r="F231"/>
  <c r="E232"/>
  <c r="B231"/>
  <c r="C231" s="1"/>
  <c r="H231"/>
  <c r="I231" l="1"/>
  <c r="J45" i="4"/>
  <c r="A48"/>
  <c r="H47"/>
  <c r="D47"/>
  <c r="E47"/>
  <c r="B47" s="1"/>
  <c r="C47" s="1"/>
  <c r="F46"/>
  <c r="I46"/>
  <c r="A233" i="3"/>
  <c r="F232"/>
  <c r="B232"/>
  <c r="C232" s="1"/>
  <c r="E233"/>
  <c r="H232"/>
  <c r="D232"/>
  <c r="G232"/>
  <c r="I232" s="1"/>
  <c r="G46" i="4" l="1"/>
  <c r="J46" s="1"/>
  <c r="A49"/>
  <c r="H48"/>
  <c r="D48"/>
  <c r="E48"/>
  <c r="B48" s="1"/>
  <c r="C48" s="1"/>
  <c r="F47"/>
  <c r="I47"/>
  <c r="D233" i="3"/>
  <c r="G233"/>
  <c r="A234"/>
  <c r="F233"/>
  <c r="E234"/>
  <c r="B233"/>
  <c r="C233" s="1"/>
  <c r="H233"/>
  <c r="I233" l="1"/>
  <c r="A50" i="4"/>
  <c r="H49"/>
  <c r="D49"/>
  <c r="E49"/>
  <c r="B49" s="1"/>
  <c r="C49" s="1"/>
  <c r="G47"/>
  <c r="J47" s="1"/>
  <c r="F48"/>
  <c r="I48"/>
  <c r="A235" i="3"/>
  <c r="F234"/>
  <c r="B234"/>
  <c r="C234" s="1"/>
  <c r="E235"/>
  <c r="H234"/>
  <c r="D234"/>
  <c r="G234"/>
  <c r="I234" s="1"/>
  <c r="A51" i="4" l="1"/>
  <c r="H50"/>
  <c r="D50"/>
  <c r="E50"/>
  <c r="B50" s="1"/>
  <c r="C50" s="1"/>
  <c r="G48"/>
  <c r="J48" s="1"/>
  <c r="F49"/>
  <c r="I49"/>
  <c r="D235" i="3"/>
  <c r="G235"/>
  <c r="A236"/>
  <c r="F235"/>
  <c r="E236"/>
  <c r="B235"/>
  <c r="C235" s="1"/>
  <c r="H235"/>
  <c r="I235" l="1"/>
  <c r="A52" i="4"/>
  <c r="E51"/>
  <c r="B51" s="1"/>
  <c r="C51" s="1"/>
  <c r="H51"/>
  <c r="D51"/>
  <c r="F51" s="1"/>
  <c r="G49"/>
  <c r="J49" s="1"/>
  <c r="F50"/>
  <c r="I50"/>
  <c r="A237" i="3"/>
  <c r="F236"/>
  <c r="B236"/>
  <c r="C236" s="1"/>
  <c r="E237"/>
  <c r="H236"/>
  <c r="D236"/>
  <c r="G236"/>
  <c r="I236" s="1"/>
  <c r="G50" i="4" l="1"/>
  <c r="J50" s="1"/>
  <c r="G51"/>
  <c r="A53"/>
  <c r="H52"/>
  <c r="D52"/>
  <c r="E52"/>
  <c r="B52" s="1"/>
  <c r="C52" s="1"/>
  <c r="I51"/>
  <c r="D237" i="3"/>
  <c r="G237"/>
  <c r="A238"/>
  <c r="F237"/>
  <c r="E238"/>
  <c r="B237"/>
  <c r="C237" s="1"/>
  <c r="H237"/>
  <c r="I237" l="1"/>
  <c r="J51" i="4"/>
  <c r="A54"/>
  <c r="H53"/>
  <c r="D53"/>
  <c r="E53"/>
  <c r="B53" s="1"/>
  <c r="C53" s="1"/>
  <c r="F52"/>
  <c r="I52"/>
  <c r="A239" i="3"/>
  <c r="F238"/>
  <c r="B238"/>
  <c r="C238" s="1"/>
  <c r="E239"/>
  <c r="H238"/>
  <c r="D238"/>
  <c r="G238"/>
  <c r="I238" l="1"/>
  <c r="A55" i="4"/>
  <c r="H54"/>
  <c r="D54"/>
  <c r="E54"/>
  <c r="B54" s="1"/>
  <c r="C54" s="1"/>
  <c r="G52"/>
  <c r="J52" s="1"/>
  <c r="F53"/>
  <c r="I53"/>
  <c r="D239" i="3"/>
  <c r="G239"/>
  <c r="A240"/>
  <c r="F239"/>
  <c r="E240"/>
  <c r="B239"/>
  <c r="C239" s="1"/>
  <c r="H239"/>
  <c r="I239" s="1"/>
  <c r="A56" i="4" l="1"/>
  <c r="E55"/>
  <c r="B55" s="1"/>
  <c r="C55" s="1"/>
  <c r="H55"/>
  <c r="D55"/>
  <c r="F55" s="1"/>
  <c r="G53"/>
  <c r="J53" s="1"/>
  <c r="F54"/>
  <c r="I54"/>
  <c r="A241" i="3"/>
  <c r="F240"/>
  <c r="B240"/>
  <c r="C240" s="1"/>
  <c r="E241"/>
  <c r="D240"/>
  <c r="H240" s="1"/>
  <c r="G240"/>
  <c r="I240" l="1"/>
  <c r="G55" i="4"/>
  <c r="A57"/>
  <c r="H56"/>
  <c r="D56"/>
  <c r="E56"/>
  <c r="B56" s="1"/>
  <c r="C56" s="1"/>
  <c r="G54"/>
  <c r="J54" s="1"/>
  <c r="I55"/>
  <c r="D241" i="3"/>
  <c r="G241"/>
  <c r="A242"/>
  <c r="F241"/>
  <c r="E242"/>
  <c r="B241"/>
  <c r="C241" s="1"/>
  <c r="H241"/>
  <c r="I241" s="1"/>
  <c r="J55" i="4" l="1"/>
  <c r="A58"/>
  <c r="H57"/>
  <c r="D57"/>
  <c r="E57"/>
  <c r="B57" s="1"/>
  <c r="C57" s="1"/>
  <c r="F56"/>
  <c r="I56"/>
  <c r="A243" i="3"/>
  <c r="F242"/>
  <c r="B242"/>
  <c r="C242" s="1"/>
  <c r="E243"/>
  <c r="D242"/>
  <c r="H242" s="1"/>
  <c r="G242"/>
  <c r="I242" l="1"/>
  <c r="A59" i="4"/>
  <c r="H58"/>
  <c r="D58"/>
  <c r="I58" s="1"/>
  <c r="E58"/>
  <c r="B58" s="1"/>
  <c r="C58" s="1"/>
  <c r="G56"/>
  <c r="J56" s="1"/>
  <c r="F57"/>
  <c r="I57"/>
  <c r="D243" i="3"/>
  <c r="G243"/>
  <c r="A244"/>
  <c r="F243"/>
  <c r="E244"/>
  <c r="B243"/>
  <c r="C243" s="1"/>
  <c r="H243"/>
  <c r="I243" l="1"/>
  <c r="G57" i="4"/>
  <c r="J57" s="1"/>
  <c r="A60"/>
  <c r="E59"/>
  <c r="B59" s="1"/>
  <c r="C59" s="1"/>
  <c r="H59"/>
  <c r="D59"/>
  <c r="F59" s="1"/>
  <c r="F58"/>
  <c r="A245" i="3"/>
  <c r="F244"/>
  <c r="B244"/>
  <c r="C244" s="1"/>
  <c r="E245"/>
  <c r="D244"/>
  <c r="H244" s="1"/>
  <c r="G244"/>
  <c r="I244" l="1"/>
  <c r="I59" i="4"/>
  <c r="G59"/>
  <c r="A61"/>
  <c r="H60"/>
  <c r="D60"/>
  <c r="I60" s="1"/>
  <c r="E60"/>
  <c r="B60" s="1"/>
  <c r="C60" s="1"/>
  <c r="G58"/>
  <c r="J58" s="1"/>
  <c r="D245" i="3"/>
  <c r="G245"/>
  <c r="A246"/>
  <c r="F245"/>
  <c r="E246"/>
  <c r="B245"/>
  <c r="C245" s="1"/>
  <c r="H245"/>
  <c r="I245" s="1"/>
  <c r="J59" i="4" l="1"/>
  <c r="A62"/>
  <c r="H61"/>
  <c r="D61"/>
  <c r="I61" s="1"/>
  <c r="E61"/>
  <c r="B61" s="1"/>
  <c r="C61" s="1"/>
  <c r="F60"/>
  <c r="A247" i="3"/>
  <c r="F246"/>
  <c r="B246"/>
  <c r="C246" s="1"/>
  <c r="E247"/>
  <c r="D246"/>
  <c r="H246" s="1"/>
  <c r="G246"/>
  <c r="I246" l="1"/>
  <c r="G60" i="4"/>
  <c r="J60" s="1"/>
  <c r="A63"/>
  <c r="H62"/>
  <c r="D62"/>
  <c r="I62" s="1"/>
  <c r="E62"/>
  <c r="B62" s="1"/>
  <c r="C62" s="1"/>
  <c r="F61"/>
  <c r="D247" i="3"/>
  <c r="G247"/>
  <c r="A248"/>
  <c r="F247"/>
  <c r="E248"/>
  <c r="B247"/>
  <c r="C247" s="1"/>
  <c r="H247"/>
  <c r="I247" l="1"/>
  <c r="A64" i="4"/>
  <c r="E63"/>
  <c r="B63" s="1"/>
  <c r="C63" s="1"/>
  <c r="H63"/>
  <c r="D63"/>
  <c r="F63" s="1"/>
  <c r="G61"/>
  <c r="J61" s="1"/>
  <c r="F62"/>
  <c r="A249" i="3"/>
  <c r="F248"/>
  <c r="B248"/>
  <c r="C248" s="1"/>
  <c r="E249"/>
  <c r="D248"/>
  <c r="H248" s="1"/>
  <c r="G248"/>
  <c r="I248" l="1"/>
  <c r="I63" i="4"/>
  <c r="G62"/>
  <c r="J62" s="1"/>
  <c r="G63"/>
  <c r="J63" s="1"/>
  <c r="A65"/>
  <c r="H64"/>
  <c r="D64"/>
  <c r="I64" s="1"/>
  <c r="E64"/>
  <c r="B64" s="1"/>
  <c r="C64" s="1"/>
  <c r="D249" i="3"/>
  <c r="G249"/>
  <c r="A250"/>
  <c r="F249"/>
  <c r="E250"/>
  <c r="B249"/>
  <c r="C249" s="1"/>
  <c r="H249"/>
  <c r="I249" s="1"/>
  <c r="A66" i="4" l="1"/>
  <c r="H65"/>
  <c r="D65"/>
  <c r="I65" s="1"/>
  <c r="E65"/>
  <c r="B65" s="1"/>
  <c r="C65" s="1"/>
  <c r="F64"/>
  <c r="A251" i="3"/>
  <c r="F250"/>
  <c r="B250"/>
  <c r="C250" s="1"/>
  <c r="E251"/>
  <c r="D250"/>
  <c r="H250" s="1"/>
  <c r="G250"/>
  <c r="I250" l="1"/>
  <c r="G64" i="4"/>
  <c r="J64" s="1"/>
  <c r="A67"/>
  <c r="H66"/>
  <c r="D66"/>
  <c r="I66" s="1"/>
  <c r="E66"/>
  <c r="B66" s="1"/>
  <c r="C66" s="1"/>
  <c r="F65"/>
  <c r="D251" i="3"/>
  <c r="G251"/>
  <c r="A252"/>
  <c r="F251"/>
  <c r="E252"/>
  <c r="B251"/>
  <c r="C251" s="1"/>
  <c r="H251"/>
  <c r="I251" l="1"/>
  <c r="A68" i="4"/>
  <c r="E67"/>
  <c r="B67" s="1"/>
  <c r="C67" s="1"/>
  <c r="H67"/>
  <c r="D67"/>
  <c r="F67" s="1"/>
  <c r="G65"/>
  <c r="J65" s="1"/>
  <c r="F66"/>
  <c r="A253" i="3"/>
  <c r="F252"/>
  <c r="B252"/>
  <c r="C252" s="1"/>
  <c r="E253"/>
  <c r="D252"/>
  <c r="H252" s="1"/>
  <c r="G252"/>
  <c r="I252" l="1"/>
  <c r="I67" i="4"/>
  <c r="G66"/>
  <c r="J66" s="1"/>
  <c r="G67"/>
  <c r="J67" s="1"/>
  <c r="A69"/>
  <c r="H68"/>
  <c r="D68"/>
  <c r="I68" s="1"/>
  <c r="E68"/>
  <c r="B68" s="1"/>
  <c r="C68" s="1"/>
  <c r="D253" i="3"/>
  <c r="G253"/>
  <c r="A254"/>
  <c r="F253"/>
  <c r="E254"/>
  <c r="B253"/>
  <c r="C253" s="1"/>
  <c r="H253"/>
  <c r="I253" l="1"/>
  <c r="A70" i="4"/>
  <c r="H69"/>
  <c r="D69"/>
  <c r="I69" s="1"/>
  <c r="E69"/>
  <c r="B69" s="1"/>
  <c r="C69" s="1"/>
  <c r="F68"/>
  <c r="A255" i="3"/>
  <c r="F254"/>
  <c r="B254"/>
  <c r="C254" s="1"/>
  <c r="E255"/>
  <c r="D254"/>
  <c r="H254" s="1"/>
  <c r="G254"/>
  <c r="I254" l="1"/>
  <c r="G68" i="4"/>
  <c r="J68" s="1"/>
  <c r="A71"/>
  <c r="H70"/>
  <c r="D70"/>
  <c r="I70" s="1"/>
  <c r="E70"/>
  <c r="B70" s="1"/>
  <c r="C70" s="1"/>
  <c r="F69"/>
  <c r="D255" i="3"/>
  <c r="G255"/>
  <c r="A256"/>
  <c r="F255"/>
  <c r="E256"/>
  <c r="B255"/>
  <c r="C255" s="1"/>
  <c r="H255"/>
  <c r="I255" l="1"/>
  <c r="A72" i="4"/>
  <c r="E71"/>
  <c r="B71" s="1"/>
  <c r="C71" s="1"/>
  <c r="H71"/>
  <c r="D71"/>
  <c r="F71" s="1"/>
  <c r="G69"/>
  <c r="J69" s="1"/>
  <c r="F70"/>
  <c r="A257" i="3"/>
  <c r="F256"/>
  <c r="B256"/>
  <c r="C256" s="1"/>
  <c r="E257"/>
  <c r="D256"/>
  <c r="H256" s="1"/>
  <c r="G256"/>
  <c r="I256" l="1"/>
  <c r="I71" i="4"/>
  <c r="G71"/>
  <c r="A73"/>
  <c r="H72"/>
  <c r="D72"/>
  <c r="I72" s="1"/>
  <c r="E72"/>
  <c r="B72" s="1"/>
  <c r="C72" s="1"/>
  <c r="G70"/>
  <c r="J70" s="1"/>
  <c r="D257" i="3"/>
  <c r="G257"/>
  <c r="A258"/>
  <c r="F257"/>
  <c r="E258"/>
  <c r="B257"/>
  <c r="C257" s="1"/>
  <c r="H257"/>
  <c r="I257" s="1"/>
  <c r="J71" i="4" l="1"/>
  <c r="A74"/>
  <c r="H73"/>
  <c r="D73"/>
  <c r="I73" s="1"/>
  <c r="E73"/>
  <c r="B73" s="1"/>
  <c r="C73" s="1"/>
  <c r="F72"/>
  <c r="A259" i="3"/>
  <c r="F258"/>
  <c r="B258"/>
  <c r="C258" s="1"/>
  <c r="E259"/>
  <c r="D258"/>
  <c r="H258" s="1"/>
  <c r="G258"/>
  <c r="I258" l="1"/>
  <c r="G72" i="4"/>
  <c r="J72" s="1"/>
  <c r="A75"/>
  <c r="H74"/>
  <c r="D74"/>
  <c r="I74" s="1"/>
  <c r="E74"/>
  <c r="B74" s="1"/>
  <c r="C74" s="1"/>
  <c r="F73"/>
  <c r="D259" i="3"/>
  <c r="G259"/>
  <c r="A260"/>
  <c r="F259"/>
  <c r="E260"/>
  <c r="B259"/>
  <c r="C259" s="1"/>
  <c r="H259"/>
  <c r="I259" l="1"/>
  <c r="A76" i="4"/>
  <c r="E75"/>
  <c r="B75" s="1"/>
  <c r="C75" s="1"/>
  <c r="H75"/>
  <c r="D75"/>
  <c r="F75" s="1"/>
  <c r="G73"/>
  <c r="J73" s="1"/>
  <c r="F74"/>
  <c r="A261" i="3"/>
  <c r="F260"/>
  <c r="B260"/>
  <c r="C260" s="1"/>
  <c r="E261"/>
  <c r="D260"/>
  <c r="H260" s="1"/>
  <c r="G260"/>
  <c r="I260" l="1"/>
  <c r="I75" i="4"/>
  <c r="G74"/>
  <c r="J74" s="1"/>
  <c r="G75"/>
  <c r="J75" s="1"/>
  <c r="A77"/>
  <c r="H76"/>
  <c r="D76"/>
  <c r="I76" s="1"/>
  <c r="E76"/>
  <c r="B76" s="1"/>
  <c r="C76" s="1"/>
  <c r="D261" i="3"/>
  <c r="G261"/>
  <c r="A262"/>
  <c r="F261"/>
  <c r="E262"/>
  <c r="B261"/>
  <c r="C261" s="1"/>
  <c r="H261"/>
  <c r="A78" i="4" l="1"/>
  <c r="H77"/>
  <c r="D77"/>
  <c r="E77"/>
  <c r="B77" s="1"/>
  <c r="C77" s="1"/>
  <c r="F76"/>
  <c r="D262" i="3"/>
  <c r="G262"/>
  <c r="A263"/>
  <c r="F262"/>
  <c r="B262"/>
  <c r="C262" s="1"/>
  <c r="E263"/>
  <c r="I261"/>
  <c r="H262"/>
  <c r="F77" i="4" l="1"/>
  <c r="I77"/>
  <c r="G76"/>
  <c r="J76" s="1"/>
  <c r="A79"/>
  <c r="H78"/>
  <c r="D78"/>
  <c r="I78" s="1"/>
  <c r="E78"/>
  <c r="B78" s="1"/>
  <c r="C78" s="1"/>
  <c r="G77"/>
  <c r="J77" s="1"/>
  <c r="D263" i="3"/>
  <c r="G263"/>
  <c r="A264"/>
  <c r="F263"/>
  <c r="E264"/>
  <c r="B263"/>
  <c r="C263" s="1"/>
  <c r="H263"/>
  <c r="I262"/>
  <c r="I263" l="1"/>
  <c r="A80" i="4"/>
  <c r="E79"/>
  <c r="B79" s="1"/>
  <c r="C79" s="1"/>
  <c r="H79"/>
  <c r="D79"/>
  <c r="F79" s="1"/>
  <c r="F78"/>
  <c r="A265" i="3"/>
  <c r="F264"/>
  <c r="B264"/>
  <c r="C264" s="1"/>
  <c r="E265"/>
  <c r="H264"/>
  <c r="D264"/>
  <c r="G264"/>
  <c r="I264" l="1"/>
  <c r="I79" i="4"/>
  <c r="G78"/>
  <c r="J78" s="1"/>
  <c r="G79"/>
  <c r="J79" s="1"/>
  <c r="A81"/>
  <c r="H80"/>
  <c r="D80"/>
  <c r="I80" s="1"/>
  <c r="E80"/>
  <c r="B80" s="1"/>
  <c r="C80" s="1"/>
  <c r="D265" i="3"/>
  <c r="G265"/>
  <c r="A266"/>
  <c r="F265"/>
  <c r="E266"/>
  <c r="B265"/>
  <c r="C265" s="1"/>
  <c r="H265"/>
  <c r="I265" s="1"/>
  <c r="A82" i="4" l="1"/>
  <c r="H81"/>
  <c r="D81"/>
  <c r="I81" s="1"/>
  <c r="E81"/>
  <c r="B81" s="1"/>
  <c r="C81" s="1"/>
  <c r="F80"/>
  <c r="A267" i="3"/>
  <c r="F266"/>
  <c r="B266"/>
  <c r="C266" s="1"/>
  <c r="E267"/>
  <c r="D266"/>
  <c r="H266" s="1"/>
  <c r="G266"/>
  <c r="I266" l="1"/>
  <c r="G80" i="4"/>
  <c r="J80" s="1"/>
  <c r="A83"/>
  <c r="H82"/>
  <c r="D82"/>
  <c r="I82" s="1"/>
  <c r="E82"/>
  <c r="B82" s="1"/>
  <c r="C82" s="1"/>
  <c r="F81"/>
  <c r="D267" i="3"/>
  <c r="G267"/>
  <c r="A268"/>
  <c r="F267"/>
  <c r="E268"/>
  <c r="B267"/>
  <c r="C267" s="1"/>
  <c r="H267"/>
  <c r="I267" l="1"/>
  <c r="A84" i="4"/>
  <c r="E83"/>
  <c r="B83" s="1"/>
  <c r="C83" s="1"/>
  <c r="H83"/>
  <c r="D83"/>
  <c r="F83" s="1"/>
  <c r="G81"/>
  <c r="J81" s="1"/>
  <c r="F82"/>
  <c r="A269" i="3"/>
  <c r="F268"/>
  <c r="B268"/>
  <c r="C268" s="1"/>
  <c r="E269"/>
  <c r="D268"/>
  <c r="G268"/>
  <c r="I83" i="4" l="1"/>
  <c r="G82"/>
  <c r="J82" s="1"/>
  <c r="G83"/>
  <c r="J83" s="1"/>
  <c r="A85"/>
  <c r="H84"/>
  <c r="D84"/>
  <c r="I84" s="1"/>
  <c r="E84"/>
  <c r="B84" s="1"/>
  <c r="C84" s="1"/>
  <c r="D269" i="3"/>
  <c r="G269"/>
  <c r="A270"/>
  <c r="F269"/>
  <c r="E270"/>
  <c r="B269"/>
  <c r="C269" s="1"/>
  <c r="H269"/>
  <c r="H268"/>
  <c r="I268" s="1"/>
  <c r="I269" l="1"/>
  <c r="A86" i="4"/>
  <c r="H85"/>
  <c r="D85"/>
  <c r="I85" s="1"/>
  <c r="E85"/>
  <c r="B85" s="1"/>
  <c r="C85" s="1"/>
  <c r="F84"/>
  <c r="A271" i="3"/>
  <c r="F270"/>
  <c r="B270"/>
  <c r="C270" s="1"/>
  <c r="E271"/>
  <c r="H270"/>
  <c r="D270"/>
  <c r="G270"/>
  <c r="I270" s="1"/>
  <c r="G84" i="4" l="1"/>
  <c r="J84" s="1"/>
  <c r="A87"/>
  <c r="H86"/>
  <c r="D86"/>
  <c r="I86" s="1"/>
  <c r="E86"/>
  <c r="B86" s="1"/>
  <c r="C86" s="1"/>
  <c r="F85"/>
  <c r="D271" i="3"/>
  <c r="G271"/>
  <c r="A272"/>
  <c r="F271"/>
  <c r="E272"/>
  <c r="B271"/>
  <c r="C271" s="1"/>
  <c r="H271"/>
  <c r="I271" l="1"/>
  <c r="A88" i="4"/>
  <c r="E87"/>
  <c r="B87" s="1"/>
  <c r="C87" s="1"/>
  <c r="H87"/>
  <c r="D87"/>
  <c r="F87" s="1"/>
  <c r="G85"/>
  <c r="J85" s="1"/>
  <c r="F86"/>
  <c r="A273" i="3"/>
  <c r="F272"/>
  <c r="B272"/>
  <c r="C272" s="1"/>
  <c r="E273"/>
  <c r="D272"/>
  <c r="H272" s="1"/>
  <c r="G272"/>
  <c r="I272" l="1"/>
  <c r="I87" i="4"/>
  <c r="G86"/>
  <c r="J86" s="1"/>
  <c r="G87"/>
  <c r="J87" s="1"/>
  <c r="A89"/>
  <c r="H88"/>
  <c r="D88"/>
  <c r="I88" s="1"/>
  <c r="E88"/>
  <c r="B88" s="1"/>
  <c r="C88" s="1"/>
  <c r="D273" i="3"/>
  <c r="G273"/>
  <c r="A274"/>
  <c r="F273"/>
  <c r="E274"/>
  <c r="B273"/>
  <c r="C273" s="1"/>
  <c r="H273"/>
  <c r="I273" s="1"/>
  <c r="A90" i="4" l="1"/>
  <c r="H89"/>
  <c r="D89"/>
  <c r="I89" s="1"/>
  <c r="E89"/>
  <c r="B89" s="1"/>
  <c r="C89" s="1"/>
  <c r="F88"/>
  <c r="A275" i="3"/>
  <c r="F274"/>
  <c r="B274"/>
  <c r="C274" s="1"/>
  <c r="E275"/>
  <c r="D274"/>
  <c r="H274" s="1"/>
  <c r="G274"/>
  <c r="I274" l="1"/>
  <c r="G88" i="4"/>
  <c r="J88" s="1"/>
  <c r="A91"/>
  <c r="H90"/>
  <c r="D90"/>
  <c r="I90" s="1"/>
  <c r="E90"/>
  <c r="B90" s="1"/>
  <c r="C90" s="1"/>
  <c r="F89"/>
  <c r="D275" i="3"/>
  <c r="G275"/>
  <c r="A276"/>
  <c r="F275"/>
  <c r="E276"/>
  <c r="B275"/>
  <c r="C275" s="1"/>
  <c r="H275"/>
  <c r="I275" l="1"/>
  <c r="A92" i="4"/>
  <c r="E91"/>
  <c r="B91" s="1"/>
  <c r="C91" s="1"/>
  <c r="H91"/>
  <c r="D91"/>
  <c r="F91" s="1"/>
  <c r="G89"/>
  <c r="J89" s="1"/>
  <c r="F90"/>
  <c r="A277" i="3"/>
  <c r="F276"/>
  <c r="B276"/>
  <c r="C276" s="1"/>
  <c r="E277"/>
  <c r="D276"/>
  <c r="H276" s="1"/>
  <c r="G276"/>
  <c r="I276" l="1"/>
  <c r="I91" i="4"/>
  <c r="G90"/>
  <c r="J90" s="1"/>
  <c r="G91"/>
  <c r="J91" s="1"/>
  <c r="A93"/>
  <c r="H92"/>
  <c r="D92"/>
  <c r="I92" s="1"/>
  <c r="E92"/>
  <c r="B92" s="1"/>
  <c r="C92" s="1"/>
  <c r="D277" i="3"/>
  <c r="G277"/>
  <c r="A278"/>
  <c r="F277"/>
  <c r="E278"/>
  <c r="B277"/>
  <c r="C277" s="1"/>
  <c r="H277"/>
  <c r="I277" s="1"/>
  <c r="A94" i="4" l="1"/>
  <c r="H93"/>
  <c r="D93"/>
  <c r="I93" s="1"/>
  <c r="E93"/>
  <c r="B93" s="1"/>
  <c r="C93" s="1"/>
  <c r="F92"/>
  <c r="A279" i="3"/>
  <c r="F278"/>
  <c r="B278"/>
  <c r="C278" s="1"/>
  <c r="E279"/>
  <c r="D278"/>
  <c r="H278" s="1"/>
  <c r="G278"/>
  <c r="I278" l="1"/>
  <c r="G92" i="4"/>
  <c r="J92" s="1"/>
  <c r="A95"/>
  <c r="H94"/>
  <c r="D94"/>
  <c r="I94" s="1"/>
  <c r="E94"/>
  <c r="B94" s="1"/>
  <c r="C94" s="1"/>
  <c r="F93"/>
  <c r="D279" i="3"/>
  <c r="G279"/>
  <c r="A280"/>
  <c r="F279"/>
  <c r="E280"/>
  <c r="B279"/>
  <c r="C279" s="1"/>
  <c r="H279"/>
  <c r="I279" l="1"/>
  <c r="A96" i="4"/>
  <c r="E95"/>
  <c r="B95" s="1"/>
  <c r="C95" s="1"/>
  <c r="H95"/>
  <c r="D95"/>
  <c r="F95" s="1"/>
  <c r="G93"/>
  <c r="J93" s="1"/>
  <c r="F94"/>
  <c r="A281" i="3"/>
  <c r="F280"/>
  <c r="B280"/>
  <c r="C280" s="1"/>
  <c r="E281"/>
  <c r="D280"/>
  <c r="H280" s="1"/>
  <c r="G280"/>
  <c r="I280" l="1"/>
  <c r="I95" i="4"/>
  <c r="G94"/>
  <c r="J94" s="1"/>
  <c r="G95"/>
  <c r="J95" s="1"/>
  <c r="A97"/>
  <c r="H96"/>
  <c r="D96"/>
  <c r="I96" s="1"/>
  <c r="E96"/>
  <c r="B96" s="1"/>
  <c r="C96" s="1"/>
  <c r="A282" i="3"/>
  <c r="F281"/>
  <c r="E282"/>
  <c r="B281"/>
  <c r="C281" s="1"/>
  <c r="D281"/>
  <c r="G281"/>
  <c r="H281"/>
  <c r="I281" l="1"/>
  <c r="A98" i="4"/>
  <c r="H97"/>
  <c r="D97"/>
  <c r="I97" s="1"/>
  <c r="E97"/>
  <c r="B97" s="1"/>
  <c r="C97" s="1"/>
  <c r="F96"/>
  <c r="A283" i="3"/>
  <c r="F282"/>
  <c r="E283"/>
  <c r="B282"/>
  <c r="C282" s="1"/>
  <c r="G282"/>
  <c r="D282"/>
  <c r="G96" i="4" l="1"/>
  <c r="J96" s="1"/>
  <c r="A99"/>
  <c r="H98"/>
  <c r="D98"/>
  <c r="I98" s="1"/>
  <c r="E98"/>
  <c r="B98" s="1"/>
  <c r="C98" s="1"/>
  <c r="F97"/>
  <c r="A284" i="3"/>
  <c r="F283"/>
  <c r="E284"/>
  <c r="B283"/>
  <c r="C283" s="1"/>
  <c r="H282"/>
  <c r="I282" s="1"/>
  <c r="G283"/>
  <c r="D283"/>
  <c r="H283" s="1"/>
  <c r="A100" i="4" l="1"/>
  <c r="E99"/>
  <c r="B99" s="1"/>
  <c r="C99" s="1"/>
  <c r="H99"/>
  <c r="D99"/>
  <c r="F99" s="1"/>
  <c r="G97"/>
  <c r="J97" s="1"/>
  <c r="F98"/>
  <c r="A285" i="3"/>
  <c r="F284"/>
  <c r="E285"/>
  <c r="B284"/>
  <c r="C284" s="1"/>
  <c r="I283"/>
  <c r="G284"/>
  <c r="D284"/>
  <c r="H284"/>
  <c r="I99" i="4" l="1"/>
  <c r="G98"/>
  <c r="J98" s="1"/>
  <c r="G99"/>
  <c r="J99" s="1"/>
  <c r="A101"/>
  <c r="H100"/>
  <c r="D100"/>
  <c r="I100" s="1"/>
  <c r="E100"/>
  <c r="B100" s="1"/>
  <c r="C100" s="1"/>
  <c r="A286" i="3"/>
  <c r="F285"/>
  <c r="E286"/>
  <c r="B285"/>
  <c r="C285" s="1"/>
  <c r="D285"/>
  <c r="H285" s="1"/>
  <c r="G285"/>
  <c r="I284"/>
  <c r="A102" i="4" l="1"/>
  <c r="H101"/>
  <c r="D101"/>
  <c r="I101" s="1"/>
  <c r="E101"/>
  <c r="B101" s="1"/>
  <c r="C101" s="1"/>
  <c r="F100"/>
  <c r="A287" i="3"/>
  <c r="F286"/>
  <c r="B286"/>
  <c r="C286" s="1"/>
  <c r="E287"/>
  <c r="D286"/>
  <c r="G286"/>
  <c r="H286"/>
  <c r="I285"/>
  <c r="I286" l="1"/>
  <c r="G100" i="4"/>
  <c r="J100" s="1"/>
  <c r="A103"/>
  <c r="H102"/>
  <c r="D102"/>
  <c r="I102" s="1"/>
  <c r="E102"/>
  <c r="B102" s="1"/>
  <c r="C102" s="1"/>
  <c r="F101"/>
  <c r="D287" i="3"/>
  <c r="G287"/>
  <c r="A288"/>
  <c r="F287"/>
  <c r="E288"/>
  <c r="B287"/>
  <c r="C287" s="1"/>
  <c r="H287"/>
  <c r="I287" l="1"/>
  <c r="A104" i="4"/>
  <c r="E103"/>
  <c r="B103" s="1"/>
  <c r="C103" s="1"/>
  <c r="H103"/>
  <c r="D103"/>
  <c r="F103" s="1"/>
  <c r="G101"/>
  <c r="J101" s="1"/>
  <c r="F102"/>
  <c r="A289" i="3"/>
  <c r="F288"/>
  <c r="B288"/>
  <c r="C288" s="1"/>
  <c r="E289"/>
  <c r="D288"/>
  <c r="H288" s="1"/>
  <c r="G288"/>
  <c r="I103" i="4" l="1"/>
  <c r="G103"/>
  <c r="A105"/>
  <c r="H104"/>
  <c r="D104"/>
  <c r="I104" s="1"/>
  <c r="E104"/>
  <c r="B104" s="1"/>
  <c r="C104" s="1"/>
  <c r="G102"/>
  <c r="J102" s="1"/>
  <c r="D289" i="3"/>
  <c r="G289"/>
  <c r="A290"/>
  <c r="F289"/>
  <c r="E290"/>
  <c r="B289"/>
  <c r="C289" s="1"/>
  <c r="H289"/>
  <c r="I288"/>
  <c r="I289" l="1"/>
  <c r="J103" i="4"/>
  <c r="A106"/>
  <c r="H105"/>
  <c r="D105"/>
  <c r="I105" s="1"/>
  <c r="E105"/>
  <c r="B105" s="1"/>
  <c r="C105" s="1"/>
  <c r="F104"/>
  <c r="A291" i="3"/>
  <c r="F290"/>
  <c r="B290"/>
  <c r="C290" s="1"/>
  <c r="E291"/>
  <c r="D290"/>
  <c r="H290" s="1"/>
  <c r="G290"/>
  <c r="G104" i="4" l="1"/>
  <c r="J104" s="1"/>
  <c r="A107"/>
  <c r="H106"/>
  <c r="D106"/>
  <c r="I106" s="1"/>
  <c r="E106"/>
  <c r="B106" s="1"/>
  <c r="C106" s="1"/>
  <c r="F105"/>
  <c r="D291" i="3"/>
  <c r="G291"/>
  <c r="A292"/>
  <c r="F291"/>
  <c r="E292"/>
  <c r="B291"/>
  <c r="C291" s="1"/>
  <c r="H291"/>
  <c r="I290"/>
  <c r="I291" l="1"/>
  <c r="A108" i="4"/>
  <c r="E107"/>
  <c r="B107" s="1"/>
  <c r="C107" s="1"/>
  <c r="H107"/>
  <c r="D107"/>
  <c r="F107" s="1"/>
  <c r="G105"/>
  <c r="J105" s="1"/>
  <c r="F106"/>
  <c r="A293" i="3"/>
  <c r="F292"/>
  <c r="B292"/>
  <c r="C292" s="1"/>
  <c r="E293"/>
  <c r="D292"/>
  <c r="H292" s="1"/>
  <c r="G292"/>
  <c r="I107" i="4" l="1"/>
  <c r="G106"/>
  <c r="J106" s="1"/>
  <c r="G107"/>
  <c r="J107" s="1"/>
  <c r="A109"/>
  <c r="H108"/>
  <c r="D108"/>
  <c r="I108" s="1"/>
  <c r="E108"/>
  <c r="B108" s="1"/>
  <c r="C108" s="1"/>
  <c r="D293" i="3"/>
  <c r="G293"/>
  <c r="A294"/>
  <c r="F293"/>
  <c r="E294"/>
  <c r="B293"/>
  <c r="C293" s="1"/>
  <c r="H293"/>
  <c r="I292"/>
  <c r="I293" l="1"/>
  <c r="A110" i="4"/>
  <c r="H109"/>
  <c r="D109"/>
  <c r="I109" s="1"/>
  <c r="E109"/>
  <c r="B109" s="1"/>
  <c r="C109" s="1"/>
  <c r="F108"/>
  <c r="A295" i="3"/>
  <c r="F294"/>
  <c r="B294"/>
  <c r="C294" s="1"/>
  <c r="E295"/>
  <c r="H294"/>
  <c r="D294"/>
  <c r="G294"/>
  <c r="G108" i="4" l="1"/>
  <c r="J108" s="1"/>
  <c r="A111"/>
  <c r="H110"/>
  <c r="D110"/>
  <c r="I110" s="1"/>
  <c r="E110"/>
  <c r="B110" s="1"/>
  <c r="C110" s="1"/>
  <c r="F109"/>
  <c r="D295" i="3"/>
  <c r="G295"/>
  <c r="A296"/>
  <c r="F295"/>
  <c r="E296"/>
  <c r="B295"/>
  <c r="C295" s="1"/>
  <c r="H295"/>
  <c r="I294"/>
  <c r="I295" l="1"/>
  <c r="A112" i="4"/>
  <c r="E111"/>
  <c r="B111" s="1"/>
  <c r="C111" s="1"/>
  <c r="H111"/>
  <c r="D111"/>
  <c r="F111" s="1"/>
  <c r="G109"/>
  <c r="J109" s="1"/>
  <c r="F110"/>
  <c r="A297" i="3"/>
  <c r="F296"/>
  <c r="B296"/>
  <c r="C296" s="1"/>
  <c r="E297"/>
  <c r="D296"/>
  <c r="H296" s="1"/>
  <c r="G296"/>
  <c r="I111" i="4" l="1"/>
  <c r="G110"/>
  <c r="J110" s="1"/>
  <c r="G111"/>
  <c r="J111" s="1"/>
  <c r="A113"/>
  <c r="H112"/>
  <c r="D112"/>
  <c r="I112" s="1"/>
  <c r="E112"/>
  <c r="B112" s="1"/>
  <c r="C112" s="1"/>
  <c r="D297" i="3"/>
  <c r="G297"/>
  <c r="A298"/>
  <c r="F297"/>
  <c r="E298"/>
  <c r="B297"/>
  <c r="C297" s="1"/>
  <c r="H297"/>
  <c r="I296"/>
  <c r="I297" l="1"/>
  <c r="A114" i="4"/>
  <c r="H113"/>
  <c r="D113"/>
  <c r="I113" s="1"/>
  <c r="E113"/>
  <c r="B113" s="1"/>
  <c r="C113" s="1"/>
  <c r="F112"/>
  <c r="A299" i="3"/>
  <c r="F298"/>
  <c r="B298"/>
  <c r="C298" s="1"/>
  <c r="E299"/>
  <c r="H298"/>
  <c r="D298"/>
  <c r="G298"/>
  <c r="G112" i="4" l="1"/>
  <c r="J112" s="1"/>
  <c r="A115"/>
  <c r="H114"/>
  <c r="D114"/>
  <c r="I114" s="1"/>
  <c r="E114"/>
  <c r="B114" s="1"/>
  <c r="C114" s="1"/>
  <c r="F113"/>
  <c r="D299" i="3"/>
  <c r="G299"/>
  <c r="A300"/>
  <c r="F299"/>
  <c r="E300"/>
  <c r="B299"/>
  <c r="C299" s="1"/>
  <c r="H299"/>
  <c r="I298"/>
  <c r="I299" l="1"/>
  <c r="A116" i="4"/>
  <c r="E115"/>
  <c r="B115" s="1"/>
  <c r="C115" s="1"/>
  <c r="H115"/>
  <c r="D115"/>
  <c r="F115" s="1"/>
  <c r="G113"/>
  <c r="J113" s="1"/>
  <c r="F114"/>
  <c r="A301" i="3"/>
  <c r="F300"/>
  <c r="B300"/>
  <c r="C300" s="1"/>
  <c r="E301"/>
  <c r="G300"/>
  <c r="D300"/>
  <c r="H300" s="1"/>
  <c r="I115" i="4" l="1"/>
  <c r="G114"/>
  <c r="J114" s="1"/>
  <c r="G115"/>
  <c r="J115" s="1"/>
  <c r="A117"/>
  <c r="H116"/>
  <c r="D116"/>
  <c r="I116" s="1"/>
  <c r="E116"/>
  <c r="B116" s="1"/>
  <c r="C116" s="1"/>
  <c r="G301" i="3"/>
  <c r="D301"/>
  <c r="A302"/>
  <c r="F301"/>
  <c r="E302"/>
  <c r="B301"/>
  <c r="C301" s="1"/>
  <c r="H301"/>
  <c r="I300"/>
  <c r="I301" l="1"/>
  <c r="A118" i="4"/>
  <c r="H117"/>
  <c r="D117"/>
  <c r="I117" s="1"/>
  <c r="E117"/>
  <c r="B117" s="1"/>
  <c r="C117" s="1"/>
  <c r="F116"/>
  <c r="A303" i="3"/>
  <c r="F302"/>
  <c r="B302"/>
  <c r="C302" s="1"/>
  <c r="E303"/>
  <c r="G302"/>
  <c r="D302"/>
  <c r="H302"/>
  <c r="G116" i="4" l="1"/>
  <c r="J116" s="1"/>
  <c r="A119"/>
  <c r="H118"/>
  <c r="D118"/>
  <c r="I118" s="1"/>
  <c r="E118"/>
  <c r="B118" s="1"/>
  <c r="C118" s="1"/>
  <c r="F117"/>
  <c r="G303" i="3"/>
  <c r="D303"/>
  <c r="A304"/>
  <c r="F303"/>
  <c r="E304"/>
  <c r="B303"/>
  <c r="C303" s="1"/>
  <c r="I302"/>
  <c r="H303"/>
  <c r="I303" l="1"/>
  <c r="A120" i="4"/>
  <c r="E119"/>
  <c r="B119" s="1"/>
  <c r="C119" s="1"/>
  <c r="H119"/>
  <c r="D119"/>
  <c r="F119" s="1"/>
  <c r="G117"/>
  <c r="J117" s="1"/>
  <c r="F118"/>
  <c r="A305" i="3"/>
  <c r="F304"/>
  <c r="B304"/>
  <c r="C304" s="1"/>
  <c r="E305"/>
  <c r="G304"/>
  <c r="D304"/>
  <c r="H304" s="1"/>
  <c r="I119" i="4" l="1"/>
  <c r="G118"/>
  <c r="J118" s="1"/>
  <c r="G119"/>
  <c r="J119" s="1"/>
  <c r="A121"/>
  <c r="H120"/>
  <c r="D120"/>
  <c r="I120" s="1"/>
  <c r="E120"/>
  <c r="B120" s="1"/>
  <c r="C120" s="1"/>
  <c r="G305" i="3"/>
  <c r="D305"/>
  <c r="A306"/>
  <c r="F305"/>
  <c r="E306"/>
  <c r="B305"/>
  <c r="C305" s="1"/>
  <c r="I304"/>
  <c r="H305"/>
  <c r="I305" s="1"/>
  <c r="A122" i="4" l="1"/>
  <c r="H121"/>
  <c r="D121"/>
  <c r="I121" s="1"/>
  <c r="E121"/>
  <c r="B121" s="1"/>
  <c r="C121" s="1"/>
  <c r="F120"/>
  <c r="A307" i="3"/>
  <c r="F306"/>
  <c r="B306"/>
  <c r="C306" s="1"/>
  <c r="E307"/>
  <c r="G306"/>
  <c r="D306"/>
  <c r="H306"/>
  <c r="I306" l="1"/>
  <c r="G120" i="4"/>
  <c r="J120" s="1"/>
  <c r="A123"/>
  <c r="H122"/>
  <c r="D122"/>
  <c r="I122" s="1"/>
  <c r="E122"/>
  <c r="B122" s="1"/>
  <c r="C122" s="1"/>
  <c r="F121"/>
  <c r="G307" i="3"/>
  <c r="D307"/>
  <c r="A308"/>
  <c r="F307"/>
  <c r="E308"/>
  <c r="B307"/>
  <c r="C307" s="1"/>
  <c r="H307"/>
  <c r="I307" l="1"/>
  <c r="A124" i="4"/>
  <c r="E123"/>
  <c r="B123" s="1"/>
  <c r="C123" s="1"/>
  <c r="H123"/>
  <c r="D123"/>
  <c r="F123" s="1"/>
  <c r="G121"/>
  <c r="J121" s="1"/>
  <c r="F122"/>
  <c r="A309" i="3"/>
  <c r="F308"/>
  <c r="B308"/>
  <c r="C308" s="1"/>
  <c r="E309"/>
  <c r="G308"/>
  <c r="D308"/>
  <c r="H308" s="1"/>
  <c r="I123" i="4" l="1"/>
  <c r="G122"/>
  <c r="J122" s="1"/>
  <c r="G123"/>
  <c r="J123" s="1"/>
  <c r="A125"/>
  <c r="H124"/>
  <c r="D124"/>
  <c r="I124" s="1"/>
  <c r="E124"/>
  <c r="B124" s="1"/>
  <c r="C124" s="1"/>
  <c r="G309" i="3"/>
  <c r="D309"/>
  <c r="A310"/>
  <c r="F309"/>
  <c r="E310"/>
  <c r="B309"/>
  <c r="C309" s="1"/>
  <c r="I308"/>
  <c r="H309"/>
  <c r="I309" l="1"/>
  <c r="A126" i="4"/>
  <c r="H125"/>
  <c r="D125"/>
  <c r="I125" s="1"/>
  <c r="E125"/>
  <c r="B125" s="1"/>
  <c r="C125" s="1"/>
  <c r="F124"/>
  <c r="A311" i="3"/>
  <c r="F310"/>
  <c r="B310"/>
  <c r="C310" s="1"/>
  <c r="E311"/>
  <c r="G310"/>
  <c r="D310"/>
  <c r="H310"/>
  <c r="I310" l="1"/>
  <c r="G124" i="4"/>
  <c r="J124" s="1"/>
  <c r="A127"/>
  <c r="H126"/>
  <c r="D126"/>
  <c r="I126" s="1"/>
  <c r="E126"/>
  <c r="B126" s="1"/>
  <c r="C126" s="1"/>
  <c r="F125"/>
  <c r="G311" i="3"/>
  <c r="D311"/>
  <c r="H311" s="1"/>
  <c r="A312"/>
  <c r="F311"/>
  <c r="E312"/>
  <c r="B311"/>
  <c r="C311" s="1"/>
  <c r="I311" l="1"/>
  <c r="A128" i="4"/>
  <c r="E127"/>
  <c r="B127" s="1"/>
  <c r="C127" s="1"/>
  <c r="H127"/>
  <c r="D127"/>
  <c r="F127" s="1"/>
  <c r="G125"/>
  <c r="J125" s="1"/>
  <c r="F126"/>
  <c r="A313" i="3"/>
  <c r="F312"/>
  <c r="B312"/>
  <c r="C312" s="1"/>
  <c r="E313"/>
  <c r="G312"/>
  <c r="D312"/>
  <c r="H312" s="1"/>
  <c r="I312" l="1"/>
  <c r="I127" i="4"/>
  <c r="G126"/>
  <c r="J126" s="1"/>
  <c r="G127"/>
  <c r="J127" s="1"/>
  <c r="A129"/>
  <c r="H128"/>
  <c r="D128"/>
  <c r="I128" s="1"/>
  <c r="E128"/>
  <c r="B128" s="1"/>
  <c r="C128" s="1"/>
  <c r="G313" i="3"/>
  <c r="D313"/>
  <c r="A314"/>
  <c r="F313"/>
  <c r="E314"/>
  <c r="B313"/>
  <c r="C313" s="1"/>
  <c r="H313"/>
  <c r="I313" s="1"/>
  <c r="A130" i="4" l="1"/>
  <c r="H129"/>
  <c r="D129"/>
  <c r="I129" s="1"/>
  <c r="E129"/>
  <c r="B129" s="1"/>
  <c r="C129" s="1"/>
  <c r="F128"/>
  <c r="A315" i="3"/>
  <c r="F314"/>
  <c r="B314"/>
  <c r="C314" s="1"/>
  <c r="E315"/>
  <c r="G314"/>
  <c r="D314"/>
  <c r="H314" s="1"/>
  <c r="G128" i="4" l="1"/>
  <c r="J128" s="1"/>
  <c r="A131"/>
  <c r="I130"/>
  <c r="H130"/>
  <c r="D130"/>
  <c r="E130"/>
  <c r="B130" s="1"/>
  <c r="C130" s="1"/>
  <c r="F129"/>
  <c r="G129" s="1"/>
  <c r="J129" s="1"/>
  <c r="G315" i="3"/>
  <c r="D315"/>
  <c r="A316"/>
  <c r="F315"/>
  <c r="E316"/>
  <c r="B315"/>
  <c r="C315" s="1"/>
  <c r="I314"/>
  <c r="H315"/>
  <c r="I315" l="1"/>
  <c r="A132" i="4"/>
  <c r="I131"/>
  <c r="E131"/>
  <c r="H131"/>
  <c r="D131"/>
  <c r="F131" s="1"/>
  <c r="G131" s="1"/>
  <c r="J131" s="1"/>
  <c r="B131"/>
  <c r="C131" s="1"/>
  <c r="F130"/>
  <c r="G130" s="1"/>
  <c r="J130" s="1"/>
  <c r="A317" i="3"/>
  <c r="F316"/>
  <c r="B316"/>
  <c r="C316" s="1"/>
  <c r="E317"/>
  <c r="G316"/>
  <c r="D316"/>
  <c r="H316"/>
  <c r="A133" i="4" l="1"/>
  <c r="I132"/>
  <c r="H132"/>
  <c r="D132"/>
  <c r="E132"/>
  <c r="B132" s="1"/>
  <c r="C132" s="1"/>
  <c r="G317" i="3"/>
  <c r="D317"/>
  <c r="A318"/>
  <c r="F317"/>
  <c r="E318"/>
  <c r="B317"/>
  <c r="C317" s="1"/>
  <c r="I316"/>
  <c r="H317"/>
  <c r="I317" s="1"/>
  <c r="A134" i="4" l="1"/>
  <c r="I133"/>
  <c r="H133"/>
  <c r="D133"/>
  <c r="E133"/>
  <c r="B133" s="1"/>
  <c r="C133" s="1"/>
  <c r="F132"/>
  <c r="A319" i="3"/>
  <c r="F318"/>
  <c r="B318"/>
  <c r="C318" s="1"/>
  <c r="E319"/>
  <c r="G318"/>
  <c r="D318"/>
  <c r="H318"/>
  <c r="I318" l="1"/>
  <c r="G132" i="4"/>
  <c r="J132" s="1"/>
  <c r="A135"/>
  <c r="I134"/>
  <c r="H134"/>
  <c r="D134"/>
  <c r="E134"/>
  <c r="B134" s="1"/>
  <c r="C134" s="1"/>
  <c r="F133"/>
  <c r="G133" s="1"/>
  <c r="J133" s="1"/>
  <c r="G319" i="3"/>
  <c r="D319"/>
  <c r="A320"/>
  <c r="F319"/>
  <c r="E320"/>
  <c r="B319"/>
  <c r="C319" s="1"/>
  <c r="H319"/>
  <c r="I319" l="1"/>
  <c r="A136" i="4"/>
  <c r="I135"/>
  <c r="E135"/>
  <c r="H135"/>
  <c r="D135"/>
  <c r="F135" s="1"/>
  <c r="G135" s="1"/>
  <c r="B135"/>
  <c r="C135" s="1"/>
  <c r="F134"/>
  <c r="G134" s="1"/>
  <c r="J134" s="1"/>
  <c r="A321" i="3"/>
  <c r="F320"/>
  <c r="B320"/>
  <c r="C320" s="1"/>
  <c r="E321"/>
  <c r="G320"/>
  <c r="D320"/>
  <c r="H320"/>
  <c r="J135" i="4" l="1"/>
  <c r="I320" i="3"/>
  <c r="A137" i="4"/>
  <c r="I136"/>
  <c r="H136"/>
  <c r="D136"/>
  <c r="E136"/>
  <c r="B136" s="1"/>
  <c r="C136" s="1"/>
  <c r="G321" i="3"/>
  <c r="D321"/>
  <c r="H321" s="1"/>
  <c r="A322"/>
  <c r="F321"/>
  <c r="E322"/>
  <c r="B321"/>
  <c r="C321" s="1"/>
  <c r="I321" l="1"/>
  <c r="A138" i="4"/>
  <c r="I137"/>
  <c r="H137"/>
  <c r="D137"/>
  <c r="E137"/>
  <c r="B137" s="1"/>
  <c r="C137" s="1"/>
  <c r="F136"/>
  <c r="A323" i="3"/>
  <c r="F322"/>
  <c r="B322"/>
  <c r="C322" s="1"/>
  <c r="E323"/>
  <c r="G322"/>
  <c r="D322"/>
  <c r="H322" s="1"/>
  <c r="I322" l="1"/>
  <c r="G136" i="4"/>
  <c r="J136" s="1"/>
  <c r="A139"/>
  <c r="I138"/>
  <c r="H138"/>
  <c r="D138"/>
  <c r="E138"/>
  <c r="B138" s="1"/>
  <c r="C138" s="1"/>
  <c r="F137"/>
  <c r="G137" s="1"/>
  <c r="J137" s="1"/>
  <c r="G323" i="3"/>
  <c r="D323"/>
  <c r="A324"/>
  <c r="F323"/>
  <c r="E324"/>
  <c r="B323"/>
  <c r="C323" s="1"/>
  <c r="H323"/>
  <c r="I323" s="1"/>
  <c r="A140" i="4" l="1"/>
  <c r="I139"/>
  <c r="E139"/>
  <c r="H139"/>
  <c r="D139"/>
  <c r="F139" s="1"/>
  <c r="G139" s="1"/>
  <c r="J139" s="1"/>
  <c r="B139"/>
  <c r="C139" s="1"/>
  <c r="F138"/>
  <c r="G138" s="1"/>
  <c r="J138" s="1"/>
  <c r="A325" i="3"/>
  <c r="F324"/>
  <c r="B324"/>
  <c r="C324" s="1"/>
  <c r="E325"/>
  <c r="G324"/>
  <c r="D324"/>
  <c r="H324" s="1"/>
  <c r="I324" l="1"/>
  <c r="A141" i="4"/>
  <c r="I140"/>
  <c r="H140"/>
  <c r="D140"/>
  <c r="E140"/>
  <c r="B140" s="1"/>
  <c r="C140" s="1"/>
  <c r="G325" i="3"/>
  <c r="D325"/>
  <c r="A326"/>
  <c r="F325"/>
  <c r="E326"/>
  <c r="B325"/>
  <c r="C325" s="1"/>
  <c r="H325"/>
  <c r="I325" s="1"/>
  <c r="A142" i="4" l="1"/>
  <c r="I141"/>
  <c r="H141"/>
  <c r="D141"/>
  <c r="E141"/>
  <c r="B141" s="1"/>
  <c r="C141" s="1"/>
  <c r="F140"/>
  <c r="A327" i="3"/>
  <c r="F326"/>
  <c r="B326"/>
  <c r="C326" s="1"/>
  <c r="E327"/>
  <c r="G326"/>
  <c r="D326"/>
  <c r="H326"/>
  <c r="I326" l="1"/>
  <c r="G140" i="4"/>
  <c r="J140" s="1"/>
  <c r="A143"/>
  <c r="I142"/>
  <c r="H142"/>
  <c r="D142"/>
  <c r="E142"/>
  <c r="B142" s="1"/>
  <c r="C142" s="1"/>
  <c r="F141"/>
  <c r="G141" s="1"/>
  <c r="J141" s="1"/>
  <c r="G327" i="3"/>
  <c r="D327"/>
  <c r="A328"/>
  <c r="F327"/>
  <c r="E328"/>
  <c r="B327"/>
  <c r="C327" s="1"/>
  <c r="H327"/>
  <c r="I327" l="1"/>
  <c r="A144" i="4"/>
  <c r="I143"/>
  <c r="E143"/>
  <c r="H143"/>
  <c r="D143"/>
  <c r="F143" s="1"/>
  <c r="G143" s="1"/>
  <c r="B143"/>
  <c r="C143" s="1"/>
  <c r="F142"/>
  <c r="G142" s="1"/>
  <c r="J142" s="1"/>
  <c r="A329" i="3"/>
  <c r="F328"/>
  <c r="B328"/>
  <c r="C328" s="1"/>
  <c r="E329"/>
  <c r="G328"/>
  <c r="D328"/>
  <c r="H328"/>
  <c r="J143" i="4" l="1"/>
  <c r="A145"/>
  <c r="I144"/>
  <c r="H144"/>
  <c r="D144"/>
  <c r="E144"/>
  <c r="B144" s="1"/>
  <c r="C144" s="1"/>
  <c r="G329" i="3"/>
  <c r="D329"/>
  <c r="A330"/>
  <c r="F329"/>
  <c r="E330"/>
  <c r="B329"/>
  <c r="C329" s="1"/>
  <c r="I328"/>
  <c r="H329"/>
  <c r="I329" s="1"/>
  <c r="A146" i="4" l="1"/>
  <c r="I145"/>
  <c r="H145"/>
  <c r="D145"/>
  <c r="E145"/>
  <c r="B145" s="1"/>
  <c r="C145" s="1"/>
  <c r="F144"/>
  <c r="A331" i="3"/>
  <c r="F330"/>
  <c r="B330"/>
  <c r="C330" s="1"/>
  <c r="E331"/>
  <c r="G330"/>
  <c r="D330"/>
  <c r="H330" s="1"/>
  <c r="G144" i="4" l="1"/>
  <c r="J144" s="1"/>
  <c r="A147"/>
  <c r="I146"/>
  <c r="H146"/>
  <c r="D146"/>
  <c r="E146"/>
  <c r="B146" s="1"/>
  <c r="C146" s="1"/>
  <c r="F145"/>
  <c r="G145" s="1"/>
  <c r="J145" s="1"/>
  <c r="G331" i="3"/>
  <c r="D331"/>
  <c r="A332"/>
  <c r="F331"/>
  <c r="E332"/>
  <c r="B331"/>
  <c r="C331" s="1"/>
  <c r="I330"/>
  <c r="H331"/>
  <c r="I331" l="1"/>
  <c r="A148" i="4"/>
  <c r="I147"/>
  <c r="E147"/>
  <c r="H147"/>
  <c r="D147"/>
  <c r="F147" s="1"/>
  <c r="G147" s="1"/>
  <c r="J147" s="1"/>
  <c r="B147"/>
  <c r="C147" s="1"/>
  <c r="F146"/>
  <c r="G146" s="1"/>
  <c r="J146" s="1"/>
  <c r="A333" i="3"/>
  <c r="F332"/>
  <c r="B332"/>
  <c r="C332" s="1"/>
  <c r="E333"/>
  <c r="G332"/>
  <c r="D332"/>
  <c r="H332" s="1"/>
  <c r="I332" l="1"/>
  <c r="A149" i="4"/>
  <c r="I148"/>
  <c r="H148"/>
  <c r="D148"/>
  <c r="E148"/>
  <c r="B148" s="1"/>
  <c r="C148" s="1"/>
  <c r="G333" i="3"/>
  <c r="D333"/>
  <c r="A334"/>
  <c r="F333"/>
  <c r="E334"/>
  <c r="B333"/>
  <c r="C333" s="1"/>
  <c r="H333"/>
  <c r="I333" s="1"/>
  <c r="A150" i="4" l="1"/>
  <c r="I149"/>
  <c r="H149"/>
  <c r="D149"/>
  <c r="E149"/>
  <c r="B149" s="1"/>
  <c r="C149" s="1"/>
  <c r="F148"/>
  <c r="A335" i="3"/>
  <c r="F334"/>
  <c r="B334"/>
  <c r="C334" s="1"/>
  <c r="E335"/>
  <c r="G334"/>
  <c r="D334"/>
  <c r="H334"/>
  <c r="G148" i="4" l="1"/>
  <c r="J148" s="1"/>
  <c r="A151"/>
  <c r="I150"/>
  <c r="H150"/>
  <c r="D150"/>
  <c r="E150"/>
  <c r="B150" s="1"/>
  <c r="C150" s="1"/>
  <c r="F149"/>
  <c r="G149" s="1"/>
  <c r="J149" s="1"/>
  <c r="G335" i="3"/>
  <c r="D335"/>
  <c r="A336"/>
  <c r="F335"/>
  <c r="E336"/>
  <c r="B335"/>
  <c r="C335" s="1"/>
  <c r="H335"/>
  <c r="I334"/>
  <c r="I335" l="1"/>
  <c r="A152" i="4"/>
  <c r="I151"/>
  <c r="E151"/>
  <c r="H151"/>
  <c r="D151"/>
  <c r="F151" s="1"/>
  <c r="G151" s="1"/>
  <c r="B151"/>
  <c r="C151" s="1"/>
  <c r="F150"/>
  <c r="G150" s="1"/>
  <c r="J150" s="1"/>
  <c r="A337" i="3"/>
  <c r="F336"/>
  <c r="B336"/>
  <c r="C336" s="1"/>
  <c r="E337"/>
  <c r="G336"/>
  <c r="D336"/>
  <c r="H336"/>
  <c r="J151" i="4" l="1"/>
  <c r="I336" i="3"/>
  <c r="A153" i="4"/>
  <c r="I152"/>
  <c r="H152"/>
  <c r="D152"/>
  <c r="E152"/>
  <c r="B152" s="1"/>
  <c r="C152" s="1"/>
  <c r="G337" i="3"/>
  <c r="D337"/>
  <c r="A338"/>
  <c r="F337"/>
  <c r="E338"/>
  <c r="B337"/>
  <c r="C337" s="1"/>
  <c r="H337"/>
  <c r="I337" s="1"/>
  <c r="A154" i="4" l="1"/>
  <c r="I153"/>
  <c r="H153"/>
  <c r="D153"/>
  <c r="E153"/>
  <c r="B153" s="1"/>
  <c r="C153" s="1"/>
  <c r="F152"/>
  <c r="A339" i="3"/>
  <c r="F338"/>
  <c r="B338"/>
  <c r="C338" s="1"/>
  <c r="E339"/>
  <c r="G338"/>
  <c r="D338"/>
  <c r="H338" s="1"/>
  <c r="F153" i="4" l="1"/>
  <c r="G153" s="1"/>
  <c r="J153" s="1"/>
  <c r="G152"/>
  <c r="J152" s="1"/>
  <c r="A155"/>
  <c r="I154"/>
  <c r="H154"/>
  <c r="D154"/>
  <c r="E154"/>
  <c r="B154" s="1"/>
  <c r="C154" s="1"/>
  <c r="G339" i="3"/>
  <c r="D339"/>
  <c r="A340"/>
  <c r="F339"/>
  <c r="E340"/>
  <c r="B339"/>
  <c r="C339" s="1"/>
  <c r="H339"/>
  <c r="I338"/>
  <c r="I339" l="1"/>
  <c r="A156" i="4"/>
  <c r="I155"/>
  <c r="E155"/>
  <c r="H155"/>
  <c r="D155"/>
  <c r="F155" s="1"/>
  <c r="G155" s="1"/>
  <c r="B155"/>
  <c r="C155" s="1"/>
  <c r="F154"/>
  <c r="G154" s="1"/>
  <c r="J154" s="1"/>
  <c r="A341" i="3"/>
  <c r="F340"/>
  <c r="B340"/>
  <c r="C340" s="1"/>
  <c r="E341"/>
  <c r="G340"/>
  <c r="D340"/>
  <c r="H340"/>
  <c r="J155" i="4" l="1"/>
  <c r="I340" i="3"/>
  <c r="A157" i="4"/>
  <c r="I156"/>
  <c r="H156"/>
  <c r="D156"/>
  <c r="E156"/>
  <c r="B156" s="1"/>
  <c r="C156" s="1"/>
  <c r="G341" i="3"/>
  <c r="D341"/>
  <c r="A342"/>
  <c r="F341"/>
  <c r="E342"/>
  <c r="B341"/>
  <c r="C341" s="1"/>
  <c r="H341"/>
  <c r="I341" s="1"/>
  <c r="A158" i="4" l="1"/>
  <c r="I157"/>
  <c r="H157"/>
  <c r="D157"/>
  <c r="E157"/>
  <c r="B157" s="1"/>
  <c r="C157" s="1"/>
  <c r="F156"/>
  <c r="A343" i="3"/>
  <c r="F342"/>
  <c r="B342"/>
  <c r="C342" s="1"/>
  <c r="E343"/>
  <c r="G342"/>
  <c r="D342"/>
  <c r="H342"/>
  <c r="G156" i="4" l="1"/>
  <c r="J156" s="1"/>
  <c r="A159"/>
  <c r="I158"/>
  <c r="H158"/>
  <c r="D158"/>
  <c r="E158"/>
  <c r="B158" s="1"/>
  <c r="C158" s="1"/>
  <c r="F157"/>
  <c r="G157" s="1"/>
  <c r="J157" s="1"/>
  <c r="G343" i="3"/>
  <c r="D343"/>
  <c r="A344"/>
  <c r="F343"/>
  <c r="E344"/>
  <c r="B343"/>
  <c r="C343" s="1"/>
  <c r="H343"/>
  <c r="I342"/>
  <c r="I343" l="1"/>
  <c r="A160" i="4"/>
  <c r="I159"/>
  <c r="E159"/>
  <c r="B159" s="1"/>
  <c r="C159" s="1"/>
  <c r="H159"/>
  <c r="D159"/>
  <c r="F159" s="1"/>
  <c r="G159" s="1"/>
  <c r="F158"/>
  <c r="G158" s="1"/>
  <c r="J158" s="1"/>
  <c r="A345" i="3"/>
  <c r="F344"/>
  <c r="B344"/>
  <c r="C344" s="1"/>
  <c r="E345"/>
  <c r="G344"/>
  <c r="D344"/>
  <c r="H344" s="1"/>
  <c r="J159" i="4" l="1"/>
  <c r="I344" i="3"/>
  <c r="A161" i="4"/>
  <c r="I160"/>
  <c r="H160"/>
  <c r="D160"/>
  <c r="E160"/>
  <c r="B160" s="1"/>
  <c r="C160" s="1"/>
  <c r="G345" i="3"/>
  <c r="D345"/>
  <c r="A346"/>
  <c r="F345"/>
  <c r="E346"/>
  <c r="B345"/>
  <c r="C345" s="1"/>
  <c r="H345"/>
  <c r="I345" s="1"/>
  <c r="A162" i="4" l="1"/>
  <c r="I161"/>
  <c r="H161"/>
  <c r="D161"/>
  <c r="E161"/>
  <c r="B161" s="1"/>
  <c r="C161" s="1"/>
  <c r="F160"/>
  <c r="A347" i="3"/>
  <c r="F346"/>
  <c r="B346"/>
  <c r="C346" s="1"/>
  <c r="E347"/>
  <c r="G346"/>
  <c r="D346"/>
  <c r="H346"/>
  <c r="G160" i="4" l="1"/>
  <c r="J160" s="1"/>
  <c r="A163"/>
  <c r="I162"/>
  <c r="H162"/>
  <c r="D162"/>
  <c r="E162"/>
  <c r="B162" s="1"/>
  <c r="C162" s="1"/>
  <c r="F161"/>
  <c r="G161" s="1"/>
  <c r="J161" s="1"/>
  <c r="G347" i="3"/>
  <c r="D347"/>
  <c r="A348"/>
  <c r="F347"/>
  <c r="E348"/>
  <c r="B347"/>
  <c r="C347" s="1"/>
  <c r="H347"/>
  <c r="I346"/>
  <c r="I347" l="1"/>
  <c r="A164" i="4"/>
  <c r="I163"/>
  <c r="E163"/>
  <c r="H163"/>
  <c r="D163"/>
  <c r="F163" s="1"/>
  <c r="G163" s="1"/>
  <c r="B163"/>
  <c r="C163" s="1"/>
  <c r="F162"/>
  <c r="G162" s="1"/>
  <c r="J162" s="1"/>
  <c r="A349" i="3"/>
  <c r="F348"/>
  <c r="B348"/>
  <c r="C348" s="1"/>
  <c r="E349"/>
  <c r="G348"/>
  <c r="D348"/>
  <c r="H348"/>
  <c r="J163" i="4" l="1"/>
  <c r="I348" i="3"/>
  <c r="A165" i="4"/>
  <c r="I164"/>
  <c r="H164"/>
  <c r="D164"/>
  <c r="E164"/>
  <c r="B164" s="1"/>
  <c r="C164" s="1"/>
  <c r="G349" i="3"/>
  <c r="D349"/>
  <c r="A350"/>
  <c r="F349"/>
  <c r="E350"/>
  <c r="B349"/>
  <c r="C349" s="1"/>
  <c r="H349"/>
  <c r="I349" l="1"/>
  <c r="A166" i="4"/>
  <c r="I165"/>
  <c r="H165"/>
  <c r="D165"/>
  <c r="E165"/>
  <c r="B165" s="1"/>
  <c r="C165" s="1"/>
  <c r="F164"/>
  <c r="A351" i="3"/>
  <c r="F350"/>
  <c r="B350"/>
  <c r="C350" s="1"/>
  <c r="E351"/>
  <c r="G350"/>
  <c r="D350"/>
  <c r="H350" s="1"/>
  <c r="G164" i="4" l="1"/>
  <c r="J164" s="1"/>
  <c r="A167"/>
  <c r="I166"/>
  <c r="H166"/>
  <c r="D166"/>
  <c r="E166"/>
  <c r="B166" s="1"/>
  <c r="C166" s="1"/>
  <c r="F165"/>
  <c r="G165" s="1"/>
  <c r="J165" s="1"/>
  <c r="G351" i="3"/>
  <c r="D351"/>
  <c r="A352"/>
  <c r="F351"/>
  <c r="E352"/>
  <c r="B351"/>
  <c r="C351" s="1"/>
  <c r="H351"/>
  <c r="I350"/>
  <c r="I351" l="1"/>
  <c r="A168" i="4"/>
  <c r="I167"/>
  <c r="H167"/>
  <c r="D167"/>
  <c r="E167"/>
  <c r="B167" s="1"/>
  <c r="C167" s="1"/>
  <c r="F166"/>
  <c r="G166" s="1"/>
  <c r="J166" s="1"/>
  <c r="A353" i="3"/>
  <c r="F352"/>
  <c r="B352"/>
  <c r="C352" s="1"/>
  <c r="E353"/>
  <c r="G352"/>
  <c r="D352"/>
  <c r="H352" s="1"/>
  <c r="A169" i="4" l="1"/>
  <c r="I168"/>
  <c r="H168"/>
  <c r="D168"/>
  <c r="E168"/>
  <c r="B168" s="1"/>
  <c r="C168" s="1"/>
  <c r="F167"/>
  <c r="G167" s="1"/>
  <c r="J167" s="1"/>
  <c r="G353" i="3"/>
  <c r="D353"/>
  <c r="A354"/>
  <c r="F353"/>
  <c r="E354"/>
  <c r="B353"/>
  <c r="C353" s="1"/>
  <c r="I352"/>
  <c r="H353"/>
  <c r="I353" l="1"/>
  <c r="A170" i="4"/>
  <c r="I169"/>
  <c r="E169"/>
  <c r="H169"/>
  <c r="D169"/>
  <c r="F169" s="1"/>
  <c r="G169" s="1"/>
  <c r="B169"/>
  <c r="C169" s="1"/>
  <c r="F168"/>
  <c r="A355" i="3"/>
  <c r="F354"/>
  <c r="B354"/>
  <c r="C354" s="1"/>
  <c r="E355"/>
  <c r="G354"/>
  <c r="D354"/>
  <c r="H354"/>
  <c r="J169" i="4" l="1"/>
  <c r="A171"/>
  <c r="I170"/>
  <c r="H170"/>
  <c r="D170"/>
  <c r="E170"/>
  <c r="B170" s="1"/>
  <c r="C170" s="1"/>
  <c r="G168"/>
  <c r="J168" s="1"/>
  <c r="G355" i="3"/>
  <c r="D355"/>
  <c r="A356"/>
  <c r="F355"/>
  <c r="E356"/>
  <c r="B355"/>
  <c r="C355" s="1"/>
  <c r="H355"/>
  <c r="I354"/>
  <c r="I355" l="1"/>
  <c r="A172" i="4"/>
  <c r="I171"/>
  <c r="H171"/>
  <c r="D171"/>
  <c r="E171"/>
  <c r="B171" s="1"/>
  <c r="C171" s="1"/>
  <c r="F170"/>
  <c r="G170" s="1"/>
  <c r="J170" s="1"/>
  <c r="A357" i="3"/>
  <c r="F356"/>
  <c r="B356"/>
  <c r="C356" s="1"/>
  <c r="E357"/>
  <c r="G356"/>
  <c r="D356"/>
  <c r="H356" s="1"/>
  <c r="A173" i="4" l="1"/>
  <c r="I172"/>
  <c r="H172"/>
  <c r="D172"/>
  <c r="E172"/>
  <c r="B172" s="1"/>
  <c r="C172" s="1"/>
  <c r="F171"/>
  <c r="G171" s="1"/>
  <c r="J171" s="1"/>
  <c r="G357" i="3"/>
  <c r="D357"/>
  <c r="A358"/>
  <c r="F357"/>
  <c r="E358"/>
  <c r="B357"/>
  <c r="C357" s="1"/>
  <c r="I356"/>
  <c r="H357"/>
  <c r="I357" l="1"/>
  <c r="A174" i="4"/>
  <c r="I173"/>
  <c r="E173"/>
  <c r="H173"/>
  <c r="D173"/>
  <c r="F173" s="1"/>
  <c r="G173" s="1"/>
  <c r="B173"/>
  <c r="C173" s="1"/>
  <c r="F172"/>
  <c r="A359" i="3"/>
  <c r="F358"/>
  <c r="B358"/>
  <c r="C358" s="1"/>
  <c r="E359"/>
  <c r="G358"/>
  <c r="D358"/>
  <c r="H358"/>
  <c r="J173" i="4" l="1"/>
  <c r="A175"/>
  <c r="I174"/>
  <c r="H174"/>
  <c r="D174"/>
  <c r="E174"/>
  <c r="B174" s="1"/>
  <c r="C174" s="1"/>
  <c r="G172"/>
  <c r="J172" s="1"/>
  <c r="G359" i="3"/>
  <c r="D359"/>
  <c r="A360"/>
  <c r="F359"/>
  <c r="E360"/>
  <c r="B359"/>
  <c r="C359" s="1"/>
  <c r="H359"/>
  <c r="I358"/>
  <c r="I359" l="1"/>
  <c r="A176" i="4"/>
  <c r="I175"/>
  <c r="H175"/>
  <c r="D175"/>
  <c r="E175"/>
  <c r="B175" s="1"/>
  <c r="C175" s="1"/>
  <c r="F174"/>
  <c r="G174" s="1"/>
  <c r="J174" s="1"/>
  <c r="A361" i="3"/>
  <c r="F360"/>
  <c r="B360"/>
  <c r="C360" s="1"/>
  <c r="E361"/>
  <c r="G360"/>
  <c r="D360"/>
  <c r="H360" s="1"/>
  <c r="A177" i="4" l="1"/>
  <c r="I176"/>
  <c r="H176"/>
  <c r="D176"/>
  <c r="E176"/>
  <c r="B176" s="1"/>
  <c r="C176" s="1"/>
  <c r="F175"/>
  <c r="G175" s="1"/>
  <c r="J175" s="1"/>
  <c r="G361" i="3"/>
  <c r="D361"/>
  <c r="A362"/>
  <c r="F361"/>
  <c r="E362"/>
  <c r="B361"/>
  <c r="C361" s="1"/>
  <c r="I360"/>
  <c r="H361"/>
  <c r="I361" l="1"/>
  <c r="A178" i="4"/>
  <c r="I177"/>
  <c r="E177"/>
  <c r="H177"/>
  <c r="D177"/>
  <c r="F177" s="1"/>
  <c r="G177" s="1"/>
  <c r="B177"/>
  <c r="C177" s="1"/>
  <c r="F176"/>
  <c r="A363" i="3"/>
  <c r="F362"/>
  <c r="B362"/>
  <c r="C362" s="1"/>
  <c r="E363"/>
  <c r="G362"/>
  <c r="D362"/>
  <c r="H362"/>
  <c r="J177" i="4" l="1"/>
  <c r="A179"/>
  <c r="I178"/>
  <c r="H178"/>
  <c r="D178"/>
  <c r="E178"/>
  <c r="B178" s="1"/>
  <c r="C178" s="1"/>
  <c r="G176"/>
  <c r="J176" s="1"/>
  <c r="G363" i="3"/>
  <c r="D363"/>
  <c r="A364"/>
  <c r="F363"/>
  <c r="E364"/>
  <c r="B363"/>
  <c r="C363" s="1"/>
  <c r="H363"/>
  <c r="I362"/>
  <c r="I363" l="1"/>
  <c r="A180" i="4"/>
  <c r="I179"/>
  <c r="H179"/>
  <c r="D179"/>
  <c r="E179"/>
  <c r="B179" s="1"/>
  <c r="C179" s="1"/>
  <c r="F178"/>
  <c r="G178" s="1"/>
  <c r="J178" s="1"/>
  <c r="A365" i="3"/>
  <c r="F364"/>
  <c r="B364"/>
  <c r="C364" s="1"/>
  <c r="E365"/>
  <c r="G364"/>
  <c r="D364"/>
  <c r="H364" s="1"/>
  <c r="A181" i="4" l="1"/>
  <c r="I180"/>
  <c r="H180"/>
  <c r="D180"/>
  <c r="E180"/>
  <c r="B180" s="1"/>
  <c r="C180" s="1"/>
  <c r="F179"/>
  <c r="G179" s="1"/>
  <c r="J179" s="1"/>
  <c r="G365" i="3"/>
  <c r="D365"/>
  <c r="A366"/>
  <c r="F365"/>
  <c r="E366"/>
  <c r="B365"/>
  <c r="C365" s="1"/>
  <c r="I364"/>
  <c r="H365"/>
  <c r="A182" i="4" l="1"/>
  <c r="I181"/>
  <c r="E181"/>
  <c r="B181" s="1"/>
  <c r="C181" s="1"/>
  <c r="H181"/>
  <c r="D181"/>
  <c r="F181" s="1"/>
  <c r="G181" s="1"/>
  <c r="J181" s="1"/>
  <c r="F180"/>
  <c r="A367" i="3"/>
  <c r="F366"/>
  <c r="B366"/>
  <c r="C366" s="1"/>
  <c r="E367"/>
  <c r="G366"/>
  <c r="D366"/>
  <c r="I365"/>
  <c r="H366"/>
  <c r="A183" i="4" l="1"/>
  <c r="I182"/>
  <c r="H182"/>
  <c r="D182"/>
  <c r="E182"/>
  <c r="B182" s="1"/>
  <c r="C182" s="1"/>
  <c r="G180"/>
  <c r="J180" s="1"/>
  <c r="G367" i="3"/>
  <c r="D367"/>
  <c r="A368"/>
  <c r="F367"/>
  <c r="E368"/>
  <c r="B367"/>
  <c r="C367" s="1"/>
  <c r="H367"/>
  <c r="I366"/>
  <c r="I367" l="1"/>
  <c r="A184" i="4"/>
  <c r="I183"/>
  <c r="H183"/>
  <c r="D183"/>
  <c r="E183"/>
  <c r="B183" s="1"/>
  <c r="C183" s="1"/>
  <c r="F182"/>
  <c r="G182" s="1"/>
  <c r="J182" s="1"/>
  <c r="A369" i="3"/>
  <c r="F368"/>
  <c r="B368"/>
  <c r="C368" s="1"/>
  <c r="E369"/>
  <c r="G368"/>
  <c r="D368"/>
  <c r="H368" s="1"/>
  <c r="A185" i="4" l="1"/>
  <c r="I184"/>
  <c r="H184"/>
  <c r="D184"/>
  <c r="E184"/>
  <c r="B184" s="1"/>
  <c r="C184" s="1"/>
  <c r="F183"/>
  <c r="G183" s="1"/>
  <c r="J183" s="1"/>
  <c r="G369" i="3"/>
  <c r="D369"/>
  <c r="F369"/>
  <c r="B369"/>
  <c r="C369" s="1"/>
  <c r="I368"/>
  <c r="H369"/>
  <c r="A186" i="4" l="1"/>
  <c r="I185"/>
  <c r="H185"/>
  <c r="D185"/>
  <c r="E185"/>
  <c r="B185" s="1"/>
  <c r="C185" s="1"/>
  <c r="F184"/>
  <c r="I369" i="3"/>
  <c r="G184" i="4" l="1"/>
  <c r="J184" s="1"/>
  <c r="A187"/>
  <c r="I186"/>
  <c r="H186"/>
  <c r="D186"/>
  <c r="E186"/>
  <c r="B186" s="1"/>
  <c r="C186" s="1"/>
  <c r="F185"/>
  <c r="G185" s="1"/>
  <c r="J185" s="1"/>
  <c r="A188" l="1"/>
  <c r="I187"/>
  <c r="H187"/>
  <c r="D187"/>
  <c r="E187"/>
  <c r="B187" s="1"/>
  <c r="C187" s="1"/>
  <c r="F186"/>
  <c r="G186" s="1"/>
  <c r="J186" s="1"/>
  <c r="A189" l="1"/>
  <c r="I188"/>
  <c r="H188"/>
  <c r="D188"/>
  <c r="E188"/>
  <c r="B188" s="1"/>
  <c r="C188" s="1"/>
  <c r="F187"/>
  <c r="G187" s="1"/>
  <c r="J187" s="1"/>
  <c r="A190" l="1"/>
  <c r="I189"/>
  <c r="H189"/>
  <c r="D189"/>
  <c r="E189"/>
  <c r="B189" s="1"/>
  <c r="C189" s="1"/>
  <c r="F188"/>
  <c r="A191" l="1"/>
  <c r="I190"/>
  <c r="H190"/>
  <c r="D190"/>
  <c r="E190"/>
  <c r="B190" s="1"/>
  <c r="C190" s="1"/>
  <c r="G188"/>
  <c r="J188" s="1"/>
  <c r="F189"/>
  <c r="G189" s="1"/>
  <c r="J189" s="1"/>
  <c r="A192" l="1"/>
  <c r="I191"/>
  <c r="H191"/>
  <c r="D191"/>
  <c r="E191"/>
  <c r="B191" s="1"/>
  <c r="C191" s="1"/>
  <c r="F190"/>
  <c r="G190" s="1"/>
  <c r="J190" s="1"/>
  <c r="A193" l="1"/>
  <c r="I192"/>
  <c r="H192"/>
  <c r="D192"/>
  <c r="E192"/>
  <c r="B192" s="1"/>
  <c r="C192" s="1"/>
  <c r="F191"/>
  <c r="G191" s="1"/>
  <c r="J191" s="1"/>
  <c r="A194" l="1"/>
  <c r="I193"/>
  <c r="H193"/>
  <c r="D193"/>
  <c r="E193"/>
  <c r="B193" s="1"/>
  <c r="C193" s="1"/>
  <c r="F192"/>
  <c r="A195" l="1"/>
  <c r="I194"/>
  <c r="H194"/>
  <c r="D194"/>
  <c r="E194"/>
  <c r="B194" s="1"/>
  <c r="C194" s="1"/>
  <c r="G192"/>
  <c r="J192" s="1"/>
  <c r="F193"/>
  <c r="G193" s="1"/>
  <c r="J193" s="1"/>
  <c r="A196" l="1"/>
  <c r="I195"/>
  <c r="H195"/>
  <c r="D195"/>
  <c r="E195"/>
  <c r="B195" s="1"/>
  <c r="C195" s="1"/>
  <c r="F194"/>
  <c r="G194" s="1"/>
  <c r="J194" s="1"/>
  <c r="A197" l="1"/>
  <c r="I196"/>
  <c r="H196"/>
  <c r="D196"/>
  <c r="E196"/>
  <c r="B196" s="1"/>
  <c r="C196" s="1"/>
  <c r="F195"/>
  <c r="G195" s="1"/>
  <c r="J195" s="1"/>
  <c r="A198" l="1"/>
  <c r="I197"/>
  <c r="H197"/>
  <c r="D197"/>
  <c r="E197"/>
  <c r="B197" s="1"/>
  <c r="C197" s="1"/>
  <c r="F196"/>
  <c r="A199" l="1"/>
  <c r="I198"/>
  <c r="H198"/>
  <c r="D198"/>
  <c r="E198"/>
  <c r="B198" s="1"/>
  <c r="C198" s="1"/>
  <c r="G196"/>
  <c r="J196" s="1"/>
  <c r="F197"/>
  <c r="G197" s="1"/>
  <c r="J197" s="1"/>
  <c r="A200" l="1"/>
  <c r="I199"/>
  <c r="H199"/>
  <c r="D199"/>
  <c r="E199"/>
  <c r="B199" s="1"/>
  <c r="C199" s="1"/>
  <c r="F198"/>
  <c r="G198" s="1"/>
  <c r="J198" s="1"/>
  <c r="A201" l="1"/>
  <c r="I200"/>
  <c r="H200"/>
  <c r="D200"/>
  <c r="E200"/>
  <c r="B200" s="1"/>
  <c r="C200" s="1"/>
  <c r="F199"/>
  <c r="G199" s="1"/>
  <c r="J199" s="1"/>
  <c r="A202" l="1"/>
  <c r="I201"/>
  <c r="H201"/>
  <c r="D201"/>
  <c r="E201"/>
  <c r="B201" s="1"/>
  <c r="C201" s="1"/>
  <c r="F200"/>
  <c r="A203" l="1"/>
  <c r="I202"/>
  <c r="H202"/>
  <c r="D202"/>
  <c r="E202"/>
  <c r="B202" s="1"/>
  <c r="C202" s="1"/>
  <c r="G200"/>
  <c r="J200" s="1"/>
  <c r="F201"/>
  <c r="G201" s="1"/>
  <c r="J201" s="1"/>
  <c r="A204" l="1"/>
  <c r="I203"/>
  <c r="H203"/>
  <c r="D203"/>
  <c r="E203"/>
  <c r="B203" s="1"/>
  <c r="C203" s="1"/>
  <c r="F202"/>
  <c r="G202" s="1"/>
  <c r="J202" s="1"/>
  <c r="A205" l="1"/>
  <c r="I204"/>
  <c r="H204"/>
  <c r="D204"/>
  <c r="E204"/>
  <c r="B204" s="1"/>
  <c r="C204" s="1"/>
  <c r="F203"/>
  <c r="G203" s="1"/>
  <c r="J203" s="1"/>
  <c r="A206" l="1"/>
  <c r="I205"/>
  <c r="H205"/>
  <c r="D205"/>
  <c r="E205"/>
  <c r="B205" s="1"/>
  <c r="C205" s="1"/>
  <c r="F204"/>
  <c r="A207" l="1"/>
  <c r="I206"/>
  <c r="H206"/>
  <c r="D206"/>
  <c r="E206"/>
  <c r="B206" s="1"/>
  <c r="C206" s="1"/>
  <c r="G204"/>
  <c r="J204" s="1"/>
  <c r="F205"/>
  <c r="G205" s="1"/>
  <c r="J205" s="1"/>
  <c r="A208" l="1"/>
  <c r="I207"/>
  <c r="H207"/>
  <c r="D207"/>
  <c r="E207"/>
  <c r="B207" s="1"/>
  <c r="C207" s="1"/>
  <c r="F206"/>
  <c r="G206" s="1"/>
  <c r="J206" s="1"/>
  <c r="A209" l="1"/>
  <c r="I208"/>
  <c r="H208"/>
  <c r="D208"/>
  <c r="E208"/>
  <c r="B208" s="1"/>
  <c r="C208" s="1"/>
  <c r="F207"/>
  <c r="G207" s="1"/>
  <c r="J207" s="1"/>
  <c r="A210" l="1"/>
  <c r="I209"/>
  <c r="H209"/>
  <c r="D209"/>
  <c r="E209"/>
  <c r="B209" s="1"/>
  <c r="C209" s="1"/>
  <c r="F208"/>
  <c r="A211" l="1"/>
  <c r="I210"/>
  <c r="H210"/>
  <c r="D210"/>
  <c r="E210"/>
  <c r="B210" s="1"/>
  <c r="C210" s="1"/>
  <c r="G208"/>
  <c r="J208" s="1"/>
  <c r="F209"/>
  <c r="G209" s="1"/>
  <c r="J209" s="1"/>
  <c r="A212" l="1"/>
  <c r="I211"/>
  <c r="H211"/>
  <c r="D211"/>
  <c r="E211"/>
  <c r="B211" s="1"/>
  <c r="C211" s="1"/>
  <c r="F210"/>
  <c r="G210" s="1"/>
  <c r="J210" s="1"/>
  <c r="A213" l="1"/>
  <c r="I212"/>
  <c r="H212"/>
  <c r="D212"/>
  <c r="E212"/>
  <c r="B212" s="1"/>
  <c r="C212" s="1"/>
  <c r="F211"/>
  <c r="G211" s="1"/>
  <c r="J211" s="1"/>
  <c r="A214" l="1"/>
  <c r="I213"/>
  <c r="H213"/>
  <c r="D213"/>
  <c r="E213"/>
  <c r="B213" s="1"/>
  <c r="C213" s="1"/>
  <c r="F212"/>
  <c r="A215" l="1"/>
  <c r="I214"/>
  <c r="H214"/>
  <c r="D214"/>
  <c r="E214"/>
  <c r="B214" s="1"/>
  <c r="C214" s="1"/>
  <c r="G212"/>
  <c r="J212" s="1"/>
  <c r="F213"/>
  <c r="G213" s="1"/>
  <c r="J213" s="1"/>
  <c r="A216" l="1"/>
  <c r="I215"/>
  <c r="H215"/>
  <c r="D215"/>
  <c r="E215"/>
  <c r="B215" s="1"/>
  <c r="C215" s="1"/>
  <c r="F214"/>
  <c r="G214" s="1"/>
  <c r="J214" s="1"/>
  <c r="A217" l="1"/>
  <c r="I216"/>
  <c r="H216"/>
  <c r="D216"/>
  <c r="E216"/>
  <c r="B216" s="1"/>
  <c r="C216" s="1"/>
  <c r="F215"/>
  <c r="G215" s="1"/>
  <c r="J215" s="1"/>
  <c r="A218" l="1"/>
  <c r="I217"/>
  <c r="H217"/>
  <c r="D217"/>
  <c r="E217"/>
  <c r="B217" s="1"/>
  <c r="C217" s="1"/>
  <c r="F216"/>
  <c r="A219" l="1"/>
  <c r="I218"/>
  <c r="H218"/>
  <c r="D218"/>
  <c r="E218"/>
  <c r="B218" s="1"/>
  <c r="C218" s="1"/>
  <c r="G216"/>
  <c r="J216" s="1"/>
  <c r="F217"/>
  <c r="G217" s="1"/>
  <c r="J217" s="1"/>
  <c r="A220" l="1"/>
  <c r="I219"/>
  <c r="H219"/>
  <c r="D219"/>
  <c r="E219"/>
  <c r="B219" s="1"/>
  <c r="C219" s="1"/>
  <c r="F218"/>
  <c r="G218" s="1"/>
  <c r="J218" s="1"/>
  <c r="A221" l="1"/>
  <c r="I220"/>
  <c r="H220"/>
  <c r="D220"/>
  <c r="E220"/>
  <c r="B220" s="1"/>
  <c r="C220" s="1"/>
  <c r="F219"/>
  <c r="G219" s="1"/>
  <c r="J219" s="1"/>
  <c r="A222" l="1"/>
  <c r="I221"/>
  <c r="H221"/>
  <c r="D221"/>
  <c r="E221"/>
  <c r="B221" s="1"/>
  <c r="C221" s="1"/>
  <c r="F220"/>
  <c r="A223" l="1"/>
  <c r="I222"/>
  <c r="H222"/>
  <c r="D222"/>
  <c r="E222"/>
  <c r="B222" s="1"/>
  <c r="C222" s="1"/>
  <c r="G220"/>
  <c r="J220" s="1"/>
  <c r="F221"/>
  <c r="G221" s="1"/>
  <c r="J221" s="1"/>
  <c r="A224" l="1"/>
  <c r="I223"/>
  <c r="H223"/>
  <c r="D223"/>
  <c r="E223"/>
  <c r="B223" s="1"/>
  <c r="C223" s="1"/>
  <c r="F222"/>
  <c r="G222" s="1"/>
  <c r="J222" s="1"/>
  <c r="A225" l="1"/>
  <c r="I224"/>
  <c r="H224"/>
  <c r="D224"/>
  <c r="E224"/>
  <c r="B224" s="1"/>
  <c r="C224" s="1"/>
  <c r="F223"/>
  <c r="G223" s="1"/>
  <c r="J223" s="1"/>
  <c r="A226" l="1"/>
  <c r="I225"/>
  <c r="H225"/>
  <c r="E225"/>
  <c r="D225"/>
  <c r="F225" s="1"/>
  <c r="G225" s="1"/>
  <c r="J225" s="1"/>
  <c r="B225"/>
  <c r="C225" s="1"/>
  <c r="F224"/>
  <c r="A227" l="1"/>
  <c r="I226"/>
  <c r="H226"/>
  <c r="D226"/>
  <c r="E226"/>
  <c r="B226" s="1"/>
  <c r="C226" s="1"/>
  <c r="G224"/>
  <c r="J224" s="1"/>
  <c r="A228" l="1"/>
  <c r="I227"/>
  <c r="H227"/>
  <c r="D227"/>
  <c r="E227"/>
  <c r="B227" s="1"/>
  <c r="C227" s="1"/>
  <c r="F226"/>
  <c r="G226" s="1"/>
  <c r="J226" s="1"/>
  <c r="A229" l="1"/>
  <c r="I228"/>
  <c r="H228"/>
  <c r="D228"/>
  <c r="E228"/>
  <c r="B228" s="1"/>
  <c r="C228" s="1"/>
  <c r="F227"/>
  <c r="G227" s="1"/>
  <c r="J227" s="1"/>
  <c r="A230" l="1"/>
  <c r="I229"/>
  <c r="H229"/>
  <c r="D229"/>
  <c r="E229"/>
  <c r="B229" s="1"/>
  <c r="C229" s="1"/>
  <c r="F228"/>
  <c r="A231" l="1"/>
  <c r="I230"/>
  <c r="H230"/>
  <c r="D230"/>
  <c r="E230"/>
  <c r="B230" s="1"/>
  <c r="C230" s="1"/>
  <c r="G228"/>
  <c r="J228" s="1"/>
  <c r="F229"/>
  <c r="G229" s="1"/>
  <c r="J229" s="1"/>
  <c r="A232" l="1"/>
  <c r="I231"/>
  <c r="H231"/>
  <c r="D231"/>
  <c r="E231"/>
  <c r="B231" s="1"/>
  <c r="C231" s="1"/>
  <c r="F230"/>
  <c r="G230" s="1"/>
  <c r="J230" s="1"/>
  <c r="A233" l="1"/>
  <c r="I232"/>
  <c r="H232"/>
  <c r="D232"/>
  <c r="E232"/>
  <c r="B232" s="1"/>
  <c r="C232" s="1"/>
  <c r="F231"/>
  <c r="G231" s="1"/>
  <c r="J231" s="1"/>
  <c r="A234" l="1"/>
  <c r="I233"/>
  <c r="H233"/>
  <c r="D233"/>
  <c r="E233"/>
  <c r="B233" s="1"/>
  <c r="C233" s="1"/>
  <c r="F232"/>
  <c r="A235" l="1"/>
  <c r="I234"/>
  <c r="H234"/>
  <c r="D234"/>
  <c r="E234"/>
  <c r="B234" s="1"/>
  <c r="C234" s="1"/>
  <c r="G232"/>
  <c r="J232" s="1"/>
  <c r="F233"/>
  <c r="G233" s="1"/>
  <c r="J233" s="1"/>
  <c r="A236" l="1"/>
  <c r="I235"/>
  <c r="H235"/>
  <c r="D235"/>
  <c r="E235"/>
  <c r="B235" s="1"/>
  <c r="C235" s="1"/>
  <c r="F234"/>
  <c r="G234" s="1"/>
  <c r="J234" s="1"/>
  <c r="A237" l="1"/>
  <c r="I236"/>
  <c r="H236"/>
  <c r="D236"/>
  <c r="E236"/>
  <c r="B236" s="1"/>
  <c r="C236" s="1"/>
  <c r="F235"/>
  <c r="G235" s="1"/>
  <c r="J235" s="1"/>
  <c r="A238" l="1"/>
  <c r="I237"/>
  <c r="H237"/>
  <c r="D237"/>
  <c r="E237"/>
  <c r="B237" s="1"/>
  <c r="C237" s="1"/>
  <c r="F236"/>
  <c r="A239" l="1"/>
  <c r="I238"/>
  <c r="H238"/>
  <c r="D238"/>
  <c r="E238"/>
  <c r="B238" s="1"/>
  <c r="C238" s="1"/>
  <c r="G236"/>
  <c r="J236" s="1"/>
  <c r="F237"/>
  <c r="G237" s="1"/>
  <c r="J237" s="1"/>
  <c r="A240" l="1"/>
  <c r="I239"/>
  <c r="H239"/>
  <c r="D239"/>
  <c r="E239"/>
  <c r="B239" s="1"/>
  <c r="C239" s="1"/>
  <c r="F238"/>
  <c r="G238" s="1"/>
  <c r="J238" s="1"/>
  <c r="A241" l="1"/>
  <c r="I240"/>
  <c r="H240"/>
  <c r="D240"/>
  <c r="E240"/>
  <c r="B240" s="1"/>
  <c r="C240" s="1"/>
  <c r="F239"/>
  <c r="G239" s="1"/>
  <c r="J239" s="1"/>
  <c r="A242" l="1"/>
  <c r="I241"/>
  <c r="H241"/>
  <c r="D241"/>
  <c r="E241"/>
  <c r="B241" s="1"/>
  <c r="C241" s="1"/>
  <c r="F240"/>
  <c r="A243" l="1"/>
  <c r="I242"/>
  <c r="H242"/>
  <c r="D242"/>
  <c r="E242"/>
  <c r="B242" s="1"/>
  <c r="C242" s="1"/>
  <c r="G240"/>
  <c r="J240" s="1"/>
  <c r="F241"/>
  <c r="G241" s="1"/>
  <c r="J241" s="1"/>
  <c r="A244" l="1"/>
  <c r="I243"/>
  <c r="H243"/>
  <c r="D243"/>
  <c r="E243"/>
  <c r="B243" s="1"/>
  <c r="C243" s="1"/>
  <c r="F242"/>
  <c r="G242" s="1"/>
  <c r="J242" s="1"/>
  <c r="A245" l="1"/>
  <c r="I244"/>
  <c r="H244"/>
  <c r="D244"/>
  <c r="E244"/>
  <c r="B244" s="1"/>
  <c r="C244" s="1"/>
  <c r="F243"/>
  <c r="G243" s="1"/>
  <c r="J243" s="1"/>
  <c r="A246" l="1"/>
  <c r="I245"/>
  <c r="H245"/>
  <c r="D245"/>
  <c r="E245"/>
  <c r="B245" s="1"/>
  <c r="C245" s="1"/>
  <c r="F244"/>
  <c r="A247" l="1"/>
  <c r="I246"/>
  <c r="H246"/>
  <c r="D246"/>
  <c r="E246"/>
  <c r="B246" s="1"/>
  <c r="C246" s="1"/>
  <c r="G244"/>
  <c r="J244" s="1"/>
  <c r="F245"/>
  <c r="G245" s="1"/>
  <c r="J245" s="1"/>
  <c r="A248" l="1"/>
  <c r="I247"/>
  <c r="H247"/>
  <c r="D247"/>
  <c r="E247"/>
  <c r="B247" s="1"/>
  <c r="C247" s="1"/>
  <c r="F246"/>
  <c r="G246" s="1"/>
  <c r="J246" s="1"/>
  <c r="A249" l="1"/>
  <c r="I248"/>
  <c r="H248"/>
  <c r="D248"/>
  <c r="E248"/>
  <c r="B248" s="1"/>
  <c r="C248" s="1"/>
  <c r="F247"/>
  <c r="G247" s="1"/>
  <c r="J247" s="1"/>
  <c r="A250" l="1"/>
  <c r="I249"/>
  <c r="H249"/>
  <c r="D249"/>
  <c r="E249"/>
  <c r="B249" s="1"/>
  <c r="C249" s="1"/>
  <c r="F248"/>
  <c r="A251" l="1"/>
  <c r="I250"/>
  <c r="H250"/>
  <c r="D250"/>
  <c r="E250"/>
  <c r="B250" s="1"/>
  <c r="C250" s="1"/>
  <c r="G248"/>
  <c r="J248" s="1"/>
  <c r="F249"/>
  <c r="G249" s="1"/>
  <c r="J249" s="1"/>
  <c r="A252" l="1"/>
  <c r="I251"/>
  <c r="H251"/>
  <c r="D251"/>
  <c r="E251"/>
  <c r="B251" s="1"/>
  <c r="C251" s="1"/>
  <c r="F250"/>
  <c r="G250" s="1"/>
  <c r="J250" s="1"/>
  <c r="A253" l="1"/>
  <c r="I252"/>
  <c r="H252"/>
  <c r="D252"/>
  <c r="E252"/>
  <c r="B252" s="1"/>
  <c r="C252" s="1"/>
  <c r="F251"/>
  <c r="G251" s="1"/>
  <c r="J251" s="1"/>
  <c r="A254" l="1"/>
  <c r="I253"/>
  <c r="H253"/>
  <c r="D253"/>
  <c r="E253"/>
  <c r="B253" s="1"/>
  <c r="C253" s="1"/>
  <c r="F252"/>
  <c r="A255" l="1"/>
  <c r="I254"/>
  <c r="H254"/>
  <c r="D254"/>
  <c r="E254"/>
  <c r="B254" s="1"/>
  <c r="C254" s="1"/>
  <c r="G252"/>
  <c r="J252" s="1"/>
  <c r="F253"/>
  <c r="G253" s="1"/>
  <c r="J253" s="1"/>
  <c r="A256" l="1"/>
  <c r="I255"/>
  <c r="H255"/>
  <c r="D255"/>
  <c r="E255"/>
  <c r="B255" s="1"/>
  <c r="C255" s="1"/>
  <c r="F254"/>
  <c r="G254" s="1"/>
  <c r="J254" s="1"/>
  <c r="A257" l="1"/>
  <c r="I256"/>
  <c r="H256"/>
  <c r="D256"/>
  <c r="E256"/>
  <c r="B256" s="1"/>
  <c r="C256" s="1"/>
  <c r="F255"/>
  <c r="G255" s="1"/>
  <c r="J255" s="1"/>
  <c r="A258" l="1"/>
  <c r="I257"/>
  <c r="H257"/>
  <c r="D257"/>
  <c r="E257"/>
  <c r="B257" s="1"/>
  <c r="C257" s="1"/>
  <c r="F256"/>
  <c r="A259" l="1"/>
  <c r="I258"/>
  <c r="H258"/>
  <c r="D258"/>
  <c r="E258"/>
  <c r="B258" s="1"/>
  <c r="C258" s="1"/>
  <c r="G256"/>
  <c r="J256" s="1"/>
  <c r="F257"/>
  <c r="G257" s="1"/>
  <c r="J257" s="1"/>
  <c r="A260" l="1"/>
  <c r="I259"/>
  <c r="H259"/>
  <c r="D259"/>
  <c r="E259"/>
  <c r="B259" s="1"/>
  <c r="C259" s="1"/>
  <c r="F258"/>
  <c r="G258" s="1"/>
  <c r="J258" s="1"/>
  <c r="A261" l="1"/>
  <c r="I260"/>
  <c r="H260"/>
  <c r="D260"/>
  <c r="E260"/>
  <c r="B260" s="1"/>
  <c r="C260" s="1"/>
  <c r="F259"/>
  <c r="G259" s="1"/>
  <c r="J259" s="1"/>
  <c r="A262" l="1"/>
  <c r="I261"/>
  <c r="H261"/>
  <c r="D261"/>
  <c r="E261"/>
  <c r="B261" s="1"/>
  <c r="C261" s="1"/>
  <c r="F260"/>
  <c r="A263" l="1"/>
  <c r="I262"/>
  <c r="H262"/>
  <c r="D262"/>
  <c r="E262"/>
  <c r="B262" s="1"/>
  <c r="C262" s="1"/>
  <c r="G260"/>
  <c r="J260" s="1"/>
  <c r="F261"/>
  <c r="G261" s="1"/>
  <c r="J261" s="1"/>
  <c r="A264" l="1"/>
  <c r="I263"/>
  <c r="H263"/>
  <c r="D263"/>
  <c r="E263"/>
  <c r="B263" s="1"/>
  <c r="C263" s="1"/>
  <c r="F262"/>
  <c r="G262" s="1"/>
  <c r="J262" s="1"/>
  <c r="A265" l="1"/>
  <c r="I264"/>
  <c r="H264"/>
  <c r="D264"/>
  <c r="E264"/>
  <c r="B264" s="1"/>
  <c r="C264" s="1"/>
  <c r="F263"/>
  <c r="G263" s="1"/>
  <c r="J263" s="1"/>
  <c r="A266" l="1"/>
  <c r="I265"/>
  <c r="H265"/>
  <c r="D265"/>
  <c r="E265"/>
  <c r="B265" s="1"/>
  <c r="C265" s="1"/>
  <c r="F264"/>
  <c r="A267" l="1"/>
  <c r="I266"/>
  <c r="H266"/>
  <c r="D266"/>
  <c r="E266"/>
  <c r="B266" s="1"/>
  <c r="C266" s="1"/>
  <c r="G264"/>
  <c r="J264" s="1"/>
  <c r="F265"/>
  <c r="G265" s="1"/>
  <c r="J265" s="1"/>
  <c r="A268" l="1"/>
  <c r="I267"/>
  <c r="H267"/>
  <c r="D267"/>
  <c r="E267"/>
  <c r="B267" s="1"/>
  <c r="C267" s="1"/>
  <c r="F266"/>
  <c r="G266" s="1"/>
  <c r="J266" s="1"/>
  <c r="A269" l="1"/>
  <c r="I268"/>
  <c r="H268"/>
  <c r="D268"/>
  <c r="E268"/>
  <c r="B268" s="1"/>
  <c r="C268" s="1"/>
  <c r="F267"/>
  <c r="G267" s="1"/>
  <c r="J267" s="1"/>
  <c r="A270" l="1"/>
  <c r="I269"/>
  <c r="H269"/>
  <c r="D269"/>
  <c r="E269"/>
  <c r="B269" s="1"/>
  <c r="C269" s="1"/>
  <c r="F268"/>
  <c r="G268" l="1"/>
  <c r="J268" s="1"/>
  <c r="A271"/>
  <c r="I270"/>
  <c r="H270"/>
  <c r="D270"/>
  <c r="E270"/>
  <c r="B270" s="1"/>
  <c r="C270" s="1"/>
  <c r="F269"/>
  <c r="G269" s="1"/>
  <c r="J269" s="1"/>
  <c r="A272" l="1"/>
  <c r="I271"/>
  <c r="H271"/>
  <c r="D271"/>
  <c r="E271"/>
  <c r="B271" s="1"/>
  <c r="C271" s="1"/>
  <c r="F270"/>
  <c r="G270" s="1"/>
  <c r="J270" s="1"/>
  <c r="A273" l="1"/>
  <c r="I272"/>
  <c r="H272"/>
  <c r="D272"/>
  <c r="E272"/>
  <c r="B272" s="1"/>
  <c r="C272" s="1"/>
  <c r="F271"/>
  <c r="G271" s="1"/>
  <c r="J271" s="1"/>
  <c r="A274" l="1"/>
  <c r="I273"/>
  <c r="H273"/>
  <c r="D273"/>
  <c r="E273"/>
  <c r="B273" s="1"/>
  <c r="C273" s="1"/>
  <c r="F272"/>
  <c r="A275" l="1"/>
  <c r="I274"/>
  <c r="H274"/>
  <c r="D274"/>
  <c r="E274"/>
  <c r="B274" s="1"/>
  <c r="C274" s="1"/>
  <c r="G272"/>
  <c r="J272" s="1"/>
  <c r="F273"/>
  <c r="G273" s="1"/>
  <c r="J273" s="1"/>
  <c r="A276" l="1"/>
  <c r="I275"/>
  <c r="H275"/>
  <c r="D275"/>
  <c r="E275"/>
  <c r="B275" s="1"/>
  <c r="C275" s="1"/>
  <c r="F274"/>
  <c r="G274" s="1"/>
  <c r="J274" s="1"/>
  <c r="A277" l="1"/>
  <c r="I276"/>
  <c r="H276"/>
  <c r="D276"/>
  <c r="E276"/>
  <c r="B276" s="1"/>
  <c r="C276" s="1"/>
  <c r="F275"/>
  <c r="G275" s="1"/>
  <c r="J275" s="1"/>
  <c r="A278" l="1"/>
  <c r="I277"/>
  <c r="H277"/>
  <c r="D277"/>
  <c r="E277"/>
  <c r="B277" s="1"/>
  <c r="C277" s="1"/>
  <c r="F276"/>
  <c r="A279" l="1"/>
  <c r="I278"/>
  <c r="H278"/>
  <c r="D278"/>
  <c r="E278"/>
  <c r="B278" s="1"/>
  <c r="C278" s="1"/>
  <c r="G276"/>
  <c r="J276" s="1"/>
  <c r="F277"/>
  <c r="G277" s="1"/>
  <c r="J277" s="1"/>
  <c r="A280" l="1"/>
  <c r="I279"/>
  <c r="H279"/>
  <c r="D279"/>
  <c r="E279"/>
  <c r="B279" s="1"/>
  <c r="C279" s="1"/>
  <c r="F278"/>
  <c r="G278" s="1"/>
  <c r="J278" s="1"/>
  <c r="A281" l="1"/>
  <c r="I280"/>
  <c r="H280"/>
  <c r="D280"/>
  <c r="E280"/>
  <c r="B280" s="1"/>
  <c r="C280" s="1"/>
  <c r="F279"/>
  <c r="G279" s="1"/>
  <c r="J279" s="1"/>
  <c r="A282" l="1"/>
  <c r="I281"/>
  <c r="H281"/>
  <c r="D281"/>
  <c r="E281"/>
  <c r="B281" s="1"/>
  <c r="C281" s="1"/>
  <c r="F280"/>
  <c r="A283" l="1"/>
  <c r="I282"/>
  <c r="H282"/>
  <c r="D282"/>
  <c r="E282"/>
  <c r="B282" s="1"/>
  <c r="C282" s="1"/>
  <c r="G280"/>
  <c r="J280" s="1"/>
  <c r="F281"/>
  <c r="G281" s="1"/>
  <c r="J281" s="1"/>
  <c r="A284" l="1"/>
  <c r="I283"/>
  <c r="H283"/>
  <c r="D283"/>
  <c r="E283"/>
  <c r="B283" s="1"/>
  <c r="C283" s="1"/>
  <c r="F282"/>
  <c r="G282" s="1"/>
  <c r="J282" s="1"/>
  <c r="A285" l="1"/>
  <c r="I284"/>
  <c r="H284"/>
  <c r="D284"/>
  <c r="E284"/>
  <c r="B284" s="1"/>
  <c r="C284" s="1"/>
  <c r="F283"/>
  <c r="G283" s="1"/>
  <c r="J283" s="1"/>
  <c r="A286" l="1"/>
  <c r="I285"/>
  <c r="H285"/>
  <c r="D285"/>
  <c r="E285"/>
  <c r="B285" s="1"/>
  <c r="C285" s="1"/>
  <c r="F284"/>
  <c r="A287" l="1"/>
  <c r="I286"/>
  <c r="H286"/>
  <c r="D286"/>
  <c r="E286"/>
  <c r="B286" s="1"/>
  <c r="C286" s="1"/>
  <c r="G284"/>
  <c r="J284" s="1"/>
  <c r="F285"/>
  <c r="G285" s="1"/>
  <c r="J285" s="1"/>
  <c r="A288" l="1"/>
  <c r="I287"/>
  <c r="H287"/>
  <c r="D287"/>
  <c r="E287"/>
  <c r="B287" s="1"/>
  <c r="C287" s="1"/>
  <c r="F286"/>
  <c r="G286" s="1"/>
  <c r="J286" s="1"/>
  <c r="A289" l="1"/>
  <c r="I288"/>
  <c r="H288"/>
  <c r="D288"/>
  <c r="E288"/>
  <c r="B288" s="1"/>
  <c r="C288" s="1"/>
  <c r="F287"/>
  <c r="G287" s="1"/>
  <c r="J287" s="1"/>
  <c r="A290" l="1"/>
  <c r="I289"/>
  <c r="H289"/>
  <c r="D289"/>
  <c r="E289"/>
  <c r="B289" s="1"/>
  <c r="C289" s="1"/>
  <c r="F288"/>
  <c r="A291" l="1"/>
  <c r="I290"/>
  <c r="H290"/>
  <c r="D290"/>
  <c r="E290"/>
  <c r="B290" s="1"/>
  <c r="C290" s="1"/>
  <c r="G288"/>
  <c r="J288" s="1"/>
  <c r="F289"/>
  <c r="G289" s="1"/>
  <c r="J289" s="1"/>
  <c r="F290" l="1"/>
  <c r="G290" s="1"/>
  <c r="J290" s="1"/>
  <c r="A292"/>
  <c r="I291"/>
  <c r="H291"/>
  <c r="D291"/>
  <c r="E291"/>
  <c r="B291" s="1"/>
  <c r="C291" s="1"/>
  <c r="A293" l="1"/>
  <c r="I292"/>
  <c r="H292"/>
  <c r="D292"/>
  <c r="E292"/>
  <c r="B292" s="1"/>
  <c r="C292" s="1"/>
  <c r="F291"/>
  <c r="G291" s="1"/>
  <c r="J291" s="1"/>
  <c r="A294" l="1"/>
  <c r="I293"/>
  <c r="H293"/>
  <c r="D293"/>
  <c r="E293"/>
  <c r="B293" s="1"/>
  <c r="C293" s="1"/>
  <c r="F292"/>
  <c r="A295" l="1"/>
  <c r="I294"/>
  <c r="H294"/>
  <c r="D294"/>
  <c r="E294"/>
  <c r="B294" s="1"/>
  <c r="C294" s="1"/>
  <c r="G292"/>
  <c r="J292" s="1"/>
  <c r="F293"/>
  <c r="G293" s="1"/>
  <c r="J293" s="1"/>
  <c r="A296" l="1"/>
  <c r="I295"/>
  <c r="H295"/>
  <c r="D295"/>
  <c r="E295"/>
  <c r="B295" s="1"/>
  <c r="C295" s="1"/>
  <c r="F294"/>
  <c r="G294" s="1"/>
  <c r="J294" s="1"/>
  <c r="A297" l="1"/>
  <c r="I296"/>
  <c r="H296"/>
  <c r="D296"/>
  <c r="E296"/>
  <c r="B296" s="1"/>
  <c r="C296" s="1"/>
  <c r="F295"/>
  <c r="G295" s="1"/>
  <c r="J295" s="1"/>
  <c r="A298" l="1"/>
  <c r="I297"/>
  <c r="H297"/>
  <c r="D297"/>
  <c r="E297"/>
  <c r="B297" s="1"/>
  <c r="C297" s="1"/>
  <c r="F296"/>
  <c r="A299" l="1"/>
  <c r="I298"/>
  <c r="H298"/>
  <c r="D298"/>
  <c r="E298"/>
  <c r="B298" s="1"/>
  <c r="C298" s="1"/>
  <c r="G296"/>
  <c r="J296" s="1"/>
  <c r="F297"/>
  <c r="G297" s="1"/>
  <c r="J297" s="1"/>
  <c r="A300" l="1"/>
  <c r="I299"/>
  <c r="H299"/>
  <c r="D299"/>
  <c r="E299"/>
  <c r="B299" s="1"/>
  <c r="C299" s="1"/>
  <c r="F298"/>
  <c r="G298" s="1"/>
  <c r="J298" s="1"/>
  <c r="A301" l="1"/>
  <c r="I300"/>
  <c r="H300"/>
  <c r="D300"/>
  <c r="E300"/>
  <c r="B300" s="1"/>
  <c r="C300" s="1"/>
  <c r="F299"/>
  <c r="G299" s="1"/>
  <c r="J299" s="1"/>
  <c r="A302" l="1"/>
  <c r="I301"/>
  <c r="H301"/>
  <c r="D301"/>
  <c r="E301"/>
  <c r="B301" s="1"/>
  <c r="C301" s="1"/>
  <c r="F300"/>
  <c r="A303" l="1"/>
  <c r="I302"/>
  <c r="H302"/>
  <c r="D302"/>
  <c r="E302"/>
  <c r="B302" s="1"/>
  <c r="C302" s="1"/>
  <c r="G300"/>
  <c r="J300" s="1"/>
  <c r="F301"/>
  <c r="G301" s="1"/>
  <c r="J301" s="1"/>
  <c r="A304" l="1"/>
  <c r="I303"/>
  <c r="H303"/>
  <c r="D303"/>
  <c r="E303"/>
  <c r="B303" s="1"/>
  <c r="C303" s="1"/>
  <c r="F302"/>
  <c r="G302" s="1"/>
  <c r="J302" s="1"/>
  <c r="A305" l="1"/>
  <c r="I304"/>
  <c r="H304"/>
  <c r="D304"/>
  <c r="E304"/>
  <c r="B304" s="1"/>
  <c r="C304" s="1"/>
  <c r="F303"/>
  <c r="G303" s="1"/>
  <c r="J303" s="1"/>
  <c r="A306" l="1"/>
  <c r="I305"/>
  <c r="H305"/>
  <c r="D305"/>
  <c r="E305"/>
  <c r="B305" s="1"/>
  <c r="C305" s="1"/>
  <c r="F304"/>
  <c r="A307" l="1"/>
  <c r="I306"/>
  <c r="H306"/>
  <c r="D306"/>
  <c r="E306"/>
  <c r="B306" s="1"/>
  <c r="C306" s="1"/>
  <c r="G304"/>
  <c r="J304" s="1"/>
  <c r="F305"/>
  <c r="G305" s="1"/>
  <c r="J305" s="1"/>
  <c r="A308" l="1"/>
  <c r="I307"/>
  <c r="H307"/>
  <c r="D307"/>
  <c r="E307"/>
  <c r="B307" s="1"/>
  <c r="C307" s="1"/>
  <c r="F306"/>
  <c r="G306" s="1"/>
  <c r="J306" s="1"/>
  <c r="A309" l="1"/>
  <c r="I308"/>
  <c r="H308"/>
  <c r="D308"/>
  <c r="E308"/>
  <c r="B308" s="1"/>
  <c r="C308" s="1"/>
  <c r="F307"/>
  <c r="G307" s="1"/>
  <c r="J307" s="1"/>
  <c r="A310" l="1"/>
  <c r="I309"/>
  <c r="H309"/>
  <c r="D309"/>
  <c r="E309"/>
  <c r="B309" s="1"/>
  <c r="C309" s="1"/>
  <c r="F308"/>
  <c r="A311" l="1"/>
  <c r="I310"/>
  <c r="H310"/>
  <c r="D310"/>
  <c r="E310"/>
  <c r="B310" s="1"/>
  <c r="C310" s="1"/>
  <c r="G308"/>
  <c r="J308" s="1"/>
  <c r="F309"/>
  <c r="G309" s="1"/>
  <c r="J309" s="1"/>
  <c r="A312" l="1"/>
  <c r="I311"/>
  <c r="H311"/>
  <c r="D311"/>
  <c r="E311"/>
  <c r="B311" s="1"/>
  <c r="C311" s="1"/>
  <c r="F310"/>
  <c r="G310" s="1"/>
  <c r="J310" s="1"/>
  <c r="A313" l="1"/>
  <c r="I312"/>
  <c r="H312"/>
  <c r="D312"/>
  <c r="E312"/>
  <c r="B312" s="1"/>
  <c r="C312" s="1"/>
  <c r="F311"/>
  <c r="G311" s="1"/>
  <c r="J311" s="1"/>
  <c r="A314" l="1"/>
  <c r="I313"/>
  <c r="H313"/>
  <c r="D313"/>
  <c r="E313"/>
  <c r="B313" s="1"/>
  <c r="C313" s="1"/>
  <c r="F312"/>
  <c r="A315" l="1"/>
  <c r="I314"/>
  <c r="H314"/>
  <c r="D314"/>
  <c r="E314"/>
  <c r="B314" s="1"/>
  <c r="C314" s="1"/>
  <c r="G312"/>
  <c r="J312" s="1"/>
  <c r="F313"/>
  <c r="G313" s="1"/>
  <c r="J313" s="1"/>
  <c r="A316" l="1"/>
  <c r="I315"/>
  <c r="H315"/>
  <c r="D315"/>
  <c r="E315"/>
  <c r="B315" s="1"/>
  <c r="C315" s="1"/>
  <c r="F314"/>
  <c r="G314" s="1"/>
  <c r="J314" s="1"/>
  <c r="A317" l="1"/>
  <c r="I316"/>
  <c r="H316"/>
  <c r="D316"/>
  <c r="E316"/>
  <c r="B316" s="1"/>
  <c r="C316" s="1"/>
  <c r="F315"/>
  <c r="G315" s="1"/>
  <c r="J315" s="1"/>
  <c r="A318" l="1"/>
  <c r="I317"/>
  <c r="H317"/>
  <c r="D317"/>
  <c r="E317"/>
  <c r="B317" s="1"/>
  <c r="C317" s="1"/>
  <c r="F316"/>
  <c r="A319" l="1"/>
  <c r="I318"/>
  <c r="H318"/>
  <c r="D318"/>
  <c r="E318"/>
  <c r="B318" s="1"/>
  <c r="C318" s="1"/>
  <c r="G316"/>
  <c r="J316" s="1"/>
  <c r="F317"/>
  <c r="G317" s="1"/>
  <c r="J317" s="1"/>
  <c r="A320" l="1"/>
  <c r="I319"/>
  <c r="H319"/>
  <c r="D319"/>
  <c r="E319"/>
  <c r="B319" s="1"/>
  <c r="C319" s="1"/>
  <c r="F318"/>
  <c r="G318" s="1"/>
  <c r="J318" s="1"/>
  <c r="A321" l="1"/>
  <c r="I320"/>
  <c r="H320"/>
  <c r="D320"/>
  <c r="E320"/>
  <c r="B320" s="1"/>
  <c r="C320" s="1"/>
  <c r="F319"/>
  <c r="G319" s="1"/>
  <c r="J319" s="1"/>
  <c r="A322" l="1"/>
  <c r="I321"/>
  <c r="H321"/>
  <c r="D321"/>
  <c r="E321"/>
  <c r="B321" s="1"/>
  <c r="C321" s="1"/>
  <c r="F320"/>
  <c r="A323" l="1"/>
  <c r="I322"/>
  <c r="H322"/>
  <c r="D322"/>
  <c r="E322"/>
  <c r="B322" s="1"/>
  <c r="C322" s="1"/>
  <c r="G320"/>
  <c r="J320" s="1"/>
  <c r="F321"/>
  <c r="G321" s="1"/>
  <c r="J321" s="1"/>
  <c r="A324" l="1"/>
  <c r="I323"/>
  <c r="H323"/>
  <c r="D323"/>
  <c r="E323"/>
  <c r="B323" s="1"/>
  <c r="C323" s="1"/>
  <c r="F322"/>
  <c r="G322" s="1"/>
  <c r="J322" s="1"/>
  <c r="A325" l="1"/>
  <c r="I324"/>
  <c r="H324"/>
  <c r="D324"/>
  <c r="E324"/>
  <c r="B324" s="1"/>
  <c r="C324" s="1"/>
  <c r="F323"/>
  <c r="G323" s="1"/>
  <c r="J323" s="1"/>
  <c r="A326" l="1"/>
  <c r="I325"/>
  <c r="H325"/>
  <c r="D325"/>
  <c r="E325"/>
  <c r="B325" s="1"/>
  <c r="C325" s="1"/>
  <c r="F324"/>
  <c r="A327" l="1"/>
  <c r="I326"/>
  <c r="H326"/>
  <c r="D326"/>
  <c r="E326"/>
  <c r="B326" s="1"/>
  <c r="C326" s="1"/>
  <c r="G324"/>
  <c r="J324" s="1"/>
  <c r="F325"/>
  <c r="G325" s="1"/>
  <c r="J325" s="1"/>
  <c r="A328" l="1"/>
  <c r="I327"/>
  <c r="H327"/>
  <c r="D327"/>
  <c r="E327"/>
  <c r="B327" s="1"/>
  <c r="C327" s="1"/>
  <c r="F326"/>
  <c r="G326" s="1"/>
  <c r="J326" s="1"/>
  <c r="A329" l="1"/>
  <c r="I328"/>
  <c r="H328"/>
  <c r="D328"/>
  <c r="E328"/>
  <c r="B328" s="1"/>
  <c r="C328" s="1"/>
  <c r="F327"/>
  <c r="G327" s="1"/>
  <c r="J327" s="1"/>
  <c r="A330" l="1"/>
  <c r="I329"/>
  <c r="H329"/>
  <c r="D329"/>
  <c r="E329"/>
  <c r="B329" s="1"/>
  <c r="C329" s="1"/>
  <c r="F328"/>
  <c r="A331" l="1"/>
  <c r="I330"/>
  <c r="H330"/>
  <c r="D330"/>
  <c r="E330"/>
  <c r="B330" s="1"/>
  <c r="C330" s="1"/>
  <c r="G328"/>
  <c r="J328" s="1"/>
  <c r="F329"/>
  <c r="G329" s="1"/>
  <c r="J329" s="1"/>
  <c r="A332" l="1"/>
  <c r="I331"/>
  <c r="H331"/>
  <c r="D331"/>
  <c r="E331"/>
  <c r="B331" s="1"/>
  <c r="C331" s="1"/>
  <c r="F330"/>
  <c r="G330" s="1"/>
  <c r="J330" s="1"/>
  <c r="A333" l="1"/>
  <c r="I332"/>
  <c r="H332"/>
  <c r="D332"/>
  <c r="E332"/>
  <c r="B332" s="1"/>
  <c r="C332" s="1"/>
  <c r="F331"/>
  <c r="G331" s="1"/>
  <c r="J331" s="1"/>
  <c r="A334" l="1"/>
  <c r="I333"/>
  <c r="H333"/>
  <c r="D333"/>
  <c r="E333"/>
  <c r="B333" s="1"/>
  <c r="C333" s="1"/>
  <c r="F332"/>
  <c r="A335" l="1"/>
  <c r="I334"/>
  <c r="H334"/>
  <c r="D334"/>
  <c r="E334"/>
  <c r="B334" s="1"/>
  <c r="C334" s="1"/>
  <c r="G332"/>
  <c r="J332" s="1"/>
  <c r="F333"/>
  <c r="G333" s="1"/>
  <c r="J333" s="1"/>
  <c r="A336" l="1"/>
  <c r="I335"/>
  <c r="H335"/>
  <c r="D335"/>
  <c r="E335"/>
  <c r="B335" s="1"/>
  <c r="C335" s="1"/>
  <c r="F334"/>
  <c r="G334" s="1"/>
  <c r="J334" s="1"/>
  <c r="A337" l="1"/>
  <c r="I336"/>
  <c r="H336"/>
  <c r="D336"/>
  <c r="E336"/>
  <c r="B336" s="1"/>
  <c r="C336" s="1"/>
  <c r="F335"/>
  <c r="G335" s="1"/>
  <c r="J335" s="1"/>
  <c r="A338" l="1"/>
  <c r="I337"/>
  <c r="H337"/>
  <c r="D337"/>
  <c r="E337"/>
  <c r="B337" s="1"/>
  <c r="C337" s="1"/>
  <c r="F336"/>
  <c r="A339" l="1"/>
  <c r="I338"/>
  <c r="H338"/>
  <c r="D338"/>
  <c r="E338"/>
  <c r="B338" s="1"/>
  <c r="C338" s="1"/>
  <c r="G336"/>
  <c r="J336" s="1"/>
  <c r="F337"/>
  <c r="G337" s="1"/>
  <c r="J337" s="1"/>
  <c r="A340" l="1"/>
  <c r="I339"/>
  <c r="H339"/>
  <c r="D339"/>
  <c r="E339"/>
  <c r="B339" s="1"/>
  <c r="C339" s="1"/>
  <c r="F338"/>
  <c r="G338" s="1"/>
  <c r="J338" s="1"/>
  <c r="A341" l="1"/>
  <c r="I340"/>
  <c r="H340"/>
  <c r="D340"/>
  <c r="E340"/>
  <c r="B340" s="1"/>
  <c r="C340" s="1"/>
  <c r="F339"/>
  <c r="G339" s="1"/>
  <c r="J339" s="1"/>
  <c r="A342" l="1"/>
  <c r="I341"/>
  <c r="H341"/>
  <c r="D341"/>
  <c r="E341"/>
  <c r="B341" s="1"/>
  <c r="C341" s="1"/>
  <c r="F340"/>
  <c r="A343" l="1"/>
  <c r="I342"/>
  <c r="H342"/>
  <c r="D342"/>
  <c r="E342"/>
  <c r="B342" s="1"/>
  <c r="C342" s="1"/>
  <c r="G340"/>
  <c r="J340" s="1"/>
  <c r="F341"/>
  <c r="G341" s="1"/>
  <c r="J341" s="1"/>
  <c r="A344" l="1"/>
  <c r="I343"/>
  <c r="H343"/>
  <c r="D343"/>
  <c r="E343"/>
  <c r="B343" s="1"/>
  <c r="C343" s="1"/>
  <c r="F342"/>
  <c r="G342" s="1"/>
  <c r="J342" s="1"/>
  <c r="A345" l="1"/>
  <c r="I344"/>
  <c r="H344"/>
  <c r="D344"/>
  <c r="E344"/>
  <c r="B344" s="1"/>
  <c r="C344" s="1"/>
  <c r="F343"/>
  <c r="G343" s="1"/>
  <c r="J343" s="1"/>
  <c r="A346" l="1"/>
  <c r="I345"/>
  <c r="H345"/>
  <c r="D345"/>
  <c r="E345"/>
  <c r="B345" s="1"/>
  <c r="C345" s="1"/>
  <c r="F344"/>
  <c r="A347" l="1"/>
  <c r="I346"/>
  <c r="H346"/>
  <c r="D346"/>
  <c r="E346"/>
  <c r="B346" s="1"/>
  <c r="C346" s="1"/>
  <c r="G344"/>
  <c r="J344" s="1"/>
  <c r="F345"/>
  <c r="G345" s="1"/>
  <c r="J345" s="1"/>
  <c r="A348" l="1"/>
  <c r="I347"/>
  <c r="H347"/>
  <c r="D347"/>
  <c r="E347"/>
  <c r="B347" s="1"/>
  <c r="C347" s="1"/>
  <c r="F346"/>
  <c r="G346" s="1"/>
  <c r="J346" s="1"/>
  <c r="A349" l="1"/>
  <c r="I348"/>
  <c r="H348"/>
  <c r="D348"/>
  <c r="E348"/>
  <c r="B348" s="1"/>
  <c r="C348" s="1"/>
  <c r="F347"/>
  <c r="G347" s="1"/>
  <c r="J347" s="1"/>
  <c r="A350" l="1"/>
  <c r="I349"/>
  <c r="H349"/>
  <c r="D349"/>
  <c r="E349"/>
  <c r="B349" s="1"/>
  <c r="C349" s="1"/>
  <c r="F348"/>
  <c r="A351" l="1"/>
  <c r="I350"/>
  <c r="H350"/>
  <c r="D350"/>
  <c r="E350"/>
  <c r="B350" s="1"/>
  <c r="C350" s="1"/>
  <c r="G348"/>
  <c r="J348" s="1"/>
  <c r="F349"/>
  <c r="G349" s="1"/>
  <c r="J349" s="1"/>
  <c r="A352" l="1"/>
  <c r="I351"/>
  <c r="H351"/>
  <c r="D351"/>
  <c r="E351"/>
  <c r="B351" s="1"/>
  <c r="C351" s="1"/>
  <c r="F350"/>
  <c r="G350" s="1"/>
  <c r="J350" s="1"/>
  <c r="A353" l="1"/>
  <c r="I352"/>
  <c r="H352"/>
  <c r="D352"/>
  <c r="E352"/>
  <c r="B352" s="1"/>
  <c r="C352" s="1"/>
  <c r="F351"/>
  <c r="G351" s="1"/>
  <c r="J351" s="1"/>
  <c r="A354" l="1"/>
  <c r="I353"/>
  <c r="H353"/>
  <c r="D353"/>
  <c r="E353"/>
  <c r="B353" s="1"/>
  <c r="C353" s="1"/>
  <c r="F352"/>
  <c r="A355" l="1"/>
  <c r="I354"/>
  <c r="H354"/>
  <c r="D354"/>
  <c r="E354"/>
  <c r="B354" s="1"/>
  <c r="C354" s="1"/>
  <c r="G352"/>
  <c r="J352" s="1"/>
  <c r="F353"/>
  <c r="G353" s="1"/>
  <c r="J353" s="1"/>
  <c r="A356" l="1"/>
  <c r="I355"/>
  <c r="H355"/>
  <c r="D355"/>
  <c r="E355"/>
  <c r="B355" s="1"/>
  <c r="C355" s="1"/>
  <c r="F354"/>
  <c r="G354" s="1"/>
  <c r="J354" s="1"/>
  <c r="A357" l="1"/>
  <c r="I356"/>
  <c r="H356"/>
  <c r="D356"/>
  <c r="E356"/>
  <c r="B356" s="1"/>
  <c r="C356" s="1"/>
  <c r="F355"/>
  <c r="G355" s="1"/>
  <c r="J355" s="1"/>
  <c r="A358" l="1"/>
  <c r="I357"/>
  <c r="H357"/>
  <c r="D357"/>
  <c r="E357"/>
  <c r="B357" s="1"/>
  <c r="C357" s="1"/>
  <c r="F356"/>
  <c r="A359" l="1"/>
  <c r="I358"/>
  <c r="H358"/>
  <c r="D358"/>
  <c r="E358"/>
  <c r="B358" s="1"/>
  <c r="C358" s="1"/>
  <c r="G356"/>
  <c r="J356" s="1"/>
  <c r="F357"/>
  <c r="G357" s="1"/>
  <c r="J357" s="1"/>
  <c r="A360" l="1"/>
  <c r="I359"/>
  <c r="H359"/>
  <c r="D359"/>
  <c r="E359"/>
  <c r="B359" s="1"/>
  <c r="C359" s="1"/>
  <c r="F358"/>
  <c r="G358" s="1"/>
  <c r="J358" s="1"/>
  <c r="A361" l="1"/>
  <c r="I360"/>
  <c r="H360"/>
  <c r="D360"/>
  <c r="E360"/>
  <c r="B360" s="1"/>
  <c r="C360" s="1"/>
  <c r="F359"/>
  <c r="G359" s="1"/>
  <c r="J359" s="1"/>
  <c r="A362" l="1"/>
  <c r="I361"/>
  <c r="H361"/>
  <c r="D361"/>
  <c r="E361"/>
  <c r="B361" s="1"/>
  <c r="C361" s="1"/>
  <c r="F360"/>
  <c r="A363" l="1"/>
  <c r="I362"/>
  <c r="H362"/>
  <c r="D362"/>
  <c r="E362"/>
  <c r="B362" s="1"/>
  <c r="C362" s="1"/>
  <c r="G360"/>
  <c r="J360" s="1"/>
  <c r="F361"/>
  <c r="G361" s="1"/>
  <c r="J361" s="1"/>
  <c r="A364" l="1"/>
  <c r="I363"/>
  <c r="H363"/>
  <c r="D363"/>
  <c r="E363"/>
  <c r="B363" s="1"/>
  <c r="C363" s="1"/>
  <c r="F362"/>
  <c r="G362" s="1"/>
  <c r="J362" s="1"/>
  <c r="A365" l="1"/>
  <c r="I364"/>
  <c r="H364"/>
  <c r="D364"/>
  <c r="E364"/>
  <c r="B364" s="1"/>
  <c r="C364" s="1"/>
  <c r="F363"/>
  <c r="G363" s="1"/>
  <c r="J363" s="1"/>
  <c r="A366" l="1"/>
  <c r="I365"/>
  <c r="H365"/>
  <c r="D365"/>
  <c r="E365"/>
  <c r="B365" s="1"/>
  <c r="C365" s="1"/>
  <c r="F364"/>
  <c r="A367" l="1"/>
  <c r="I366"/>
  <c r="H366"/>
  <c r="D366"/>
  <c r="E366"/>
  <c r="B366" s="1"/>
  <c r="C366" s="1"/>
  <c r="G364"/>
  <c r="J364" s="1"/>
  <c r="F365"/>
  <c r="G365" s="1"/>
  <c r="J365" s="1"/>
  <c r="A368" l="1"/>
  <c r="I367"/>
  <c r="H367"/>
  <c r="D367"/>
  <c r="E367"/>
  <c r="B367" s="1"/>
  <c r="C367" s="1"/>
  <c r="F366"/>
  <c r="G366" s="1"/>
  <c r="J366" s="1"/>
  <c r="A369" l="1"/>
  <c r="I368"/>
  <c r="H368"/>
  <c r="D368"/>
  <c r="E368"/>
  <c r="B368" s="1"/>
  <c r="C368" s="1"/>
  <c r="F367"/>
  <c r="G367" s="1"/>
  <c r="J367" s="1"/>
  <c r="I369" l="1"/>
  <c r="H369"/>
  <c r="D369"/>
  <c r="E369"/>
  <c r="B369" s="1"/>
  <c r="C369" s="1"/>
  <c r="F368"/>
  <c r="G368" l="1"/>
  <c r="J368" s="1"/>
  <c r="F369"/>
  <c r="G369" s="1"/>
  <c r="J369" s="1"/>
  <c r="C25" i="8" l="1"/>
  <c r="C24" s="1"/>
  <c r="G4"/>
  <c r="G25" s="1"/>
  <c r="G24" s="1"/>
  <c r="J4" i="5"/>
  <c r="H4" i="8" s="1"/>
  <c r="I4" l="1"/>
  <c r="J5" i="5"/>
  <c r="I5" i="8" s="1"/>
  <c r="J7" i="5"/>
  <c r="I7" i="8" s="1"/>
  <c r="H24" i="5"/>
  <c r="J6"/>
  <c r="J24" l="1"/>
  <c r="I6" i="8"/>
  <c r="I25" s="1"/>
  <c r="I24" s="1"/>
  <c r="H25" l="1"/>
  <c r="H24" s="1"/>
</calcChain>
</file>

<file path=xl/comments1.xml><?xml version="1.0" encoding="utf-8"?>
<comments xmlns="http://schemas.openxmlformats.org/spreadsheetml/2006/main">
  <authors>
    <author>administrator</author>
  </authors>
  <commentList>
    <comment ref="D13" authorId="0">
      <text>
        <r>
          <rPr>
            <b/>
            <sz val="8"/>
            <color indexed="81"/>
            <rFont val="Tahoma"/>
            <family val="2"/>
          </rPr>
          <t>Ingrese el saldo inicial</t>
        </r>
        <r>
          <rPr>
            <sz val="8"/>
            <color indexed="81"/>
            <rFont val="Tahoma"/>
            <family val="2"/>
          </rPr>
          <t xml:space="preserve">
</t>
        </r>
      </text>
    </comment>
    <comment ref="D14" authorId="0">
      <text>
        <r>
          <rPr>
            <b/>
            <sz val="8"/>
            <color indexed="81"/>
            <rFont val="Tahoma"/>
            <family val="2"/>
          </rPr>
          <t>Ingrese el valor en positivo si se trata de un aporte en efectivo.
Si se retira efectivo, ingréselo en negativo</t>
        </r>
        <r>
          <rPr>
            <sz val="8"/>
            <color indexed="81"/>
            <rFont val="Tahoma"/>
            <family val="2"/>
          </rPr>
          <t xml:space="preserve">
</t>
        </r>
      </text>
    </comment>
    <comment ref="E14" authorId="0">
      <text>
        <r>
          <rPr>
            <b/>
            <sz val="8"/>
            <color indexed="81"/>
            <rFont val="Tahoma"/>
            <family val="2"/>
          </rPr>
          <t>Ingrese el valor en positivo si se trata de un aporte en efectivo.
Si se retira efectivo, ingréselo en negativo</t>
        </r>
        <r>
          <rPr>
            <sz val="8"/>
            <color indexed="81"/>
            <rFont val="Tahoma"/>
            <family val="2"/>
          </rPr>
          <t xml:space="preserve">
</t>
        </r>
      </text>
    </comment>
    <comment ref="B16" authorId="0">
      <text>
        <r>
          <rPr>
            <b/>
            <sz val="8"/>
            <color indexed="81"/>
            <rFont val="Tahoma"/>
            <family val="2"/>
          </rPr>
          <t>Ingrese las cuentas que generan ingresos.</t>
        </r>
        <r>
          <rPr>
            <sz val="8"/>
            <color indexed="81"/>
            <rFont val="Tahoma"/>
            <family val="2"/>
          </rPr>
          <t xml:space="preserve">
</t>
        </r>
      </text>
    </comment>
    <comment ref="B52" authorId="0">
      <text>
        <r>
          <rPr>
            <b/>
            <sz val="8"/>
            <color indexed="81"/>
            <rFont val="Tahoma"/>
            <family val="2"/>
          </rPr>
          <t>Ingrese las cuentas que generan Egresos</t>
        </r>
      </text>
    </comment>
  </commentList>
</comments>
</file>

<file path=xl/comments2.xml><?xml version="1.0" encoding="utf-8"?>
<comments xmlns="http://schemas.openxmlformats.org/spreadsheetml/2006/main">
  <authors>
    <author>Vero</author>
  </authors>
  <commentList>
    <comment ref="A3" authorId="0">
      <text>
        <r>
          <rPr>
            <sz val="8"/>
            <color indexed="81"/>
            <rFont val="Tahoma"/>
          </rPr>
          <t xml:space="preserve">Ingrese el porcentaje de impuesto a las ganancias.
</t>
        </r>
      </text>
    </comment>
  </commentList>
</comments>
</file>

<file path=xl/comments3.xml><?xml version="1.0" encoding="utf-8"?>
<comments xmlns="http://schemas.openxmlformats.org/spreadsheetml/2006/main">
  <authors>
    <author>Vero</author>
  </authors>
  <commentList>
    <comment ref="F2" authorId="0">
      <text>
        <r>
          <rPr>
            <b/>
            <sz val="8"/>
            <color indexed="81"/>
            <rFont val="Tahoma"/>
          </rPr>
          <t>Vero:</t>
        </r>
        <r>
          <rPr>
            <sz val="8"/>
            <color indexed="81"/>
            <rFont val="Tahoma"/>
          </rPr>
          <t xml:space="preserve">
</t>
        </r>
      </text>
    </comment>
  </commentList>
</comments>
</file>

<file path=xl/sharedStrings.xml><?xml version="1.0" encoding="utf-8"?>
<sst xmlns="http://schemas.openxmlformats.org/spreadsheetml/2006/main" count="266" uniqueCount="195">
  <si>
    <t>PERIODO ANÁLISIS</t>
  </si>
  <si>
    <t>PRESUPUESTADO</t>
  </si>
  <si>
    <t>REAL</t>
  </si>
  <si>
    <t>COMPARATIVO</t>
  </si>
  <si>
    <t>Avance programado</t>
  </si>
  <si>
    <t>Costo programado</t>
  </si>
  <si>
    <t>Avance real</t>
  </si>
  <si>
    <t>Costo real</t>
  </si>
  <si>
    <t>Costo real de cada punto de avance</t>
  </si>
  <si>
    <t>Porcentaje de la meta alcanzado</t>
  </si>
  <si>
    <t>Diferencia de costo</t>
  </si>
  <si>
    <t>Diferencia de costo de avance</t>
  </si>
  <si>
    <t>N°</t>
  </si>
  <si>
    <t>NOMBRE DE TAREA</t>
  </si>
  <si>
    <t>A</t>
  </si>
  <si>
    <t>B</t>
  </si>
  <si>
    <t>C</t>
  </si>
  <si>
    <t>D</t>
  </si>
  <si>
    <t>E</t>
  </si>
  <si>
    <t>F</t>
  </si>
  <si>
    <t>D / A</t>
  </si>
  <si>
    <t>E - B</t>
  </si>
  <si>
    <t>F - C</t>
  </si>
  <si>
    <t>%</t>
  </si>
  <si>
    <t>$</t>
  </si>
  <si>
    <t>$ c/%</t>
  </si>
  <si>
    <t>Análisis del nuevo producto</t>
  </si>
  <si>
    <t>Investigación preliminar</t>
  </si>
  <si>
    <t>Desarrollo</t>
  </si>
  <si>
    <t>Comercialización</t>
  </si>
  <si>
    <t>Revisión y evaluación</t>
  </si>
  <si>
    <t xml:space="preserve"> </t>
  </si>
  <si>
    <t>Equivalencias</t>
  </si>
  <si>
    <t>TNA</t>
  </si>
  <si>
    <t>TEA</t>
  </si>
  <si>
    <t>NO PERIÓDICO</t>
  </si>
  <si>
    <t>Fecha</t>
  </si>
  <si>
    <t>Concepto</t>
  </si>
  <si>
    <t>Inversión</t>
  </si>
  <si>
    <t>Recupero</t>
  </si>
  <si>
    <t>VAN(0)</t>
  </si>
  <si>
    <t>TIR Anual</t>
  </si>
  <si>
    <t>Inicial</t>
  </si>
  <si>
    <t>Ventas</t>
  </si>
  <si>
    <t>Sistema Francés</t>
  </si>
  <si>
    <t>Monto</t>
  </si>
  <si>
    <t>Cuota pura</t>
  </si>
  <si>
    <t>Deuda cancelada</t>
  </si>
  <si>
    <t xml:space="preserve">Saldo de deuda </t>
  </si>
  <si>
    <t>Interés</t>
  </si>
  <si>
    <t>Amortización</t>
  </si>
  <si>
    <t>Seguro de vida</t>
  </si>
  <si>
    <t>Cuota total</t>
  </si>
  <si>
    <t>Gastos Adm %</t>
  </si>
  <si>
    <t>DATOS</t>
  </si>
  <si>
    <t>IVA s/Interés</t>
  </si>
  <si>
    <t>Cantidad de cuotas</t>
  </si>
  <si>
    <t>Sistema Alemán</t>
  </si>
  <si>
    <t>Tasa IVA %</t>
  </si>
  <si>
    <t>Seguro vida %</t>
  </si>
  <si>
    <t>TNA %</t>
  </si>
  <si>
    <t>Nº</t>
  </si>
  <si>
    <t>Nombre de la tarea</t>
  </si>
  <si>
    <t>Tareas predecesoras</t>
  </si>
  <si>
    <t>CALENDARIO</t>
  </si>
  <si>
    <t>TIPO</t>
  </si>
  <si>
    <t>COEF &amp;</t>
  </si>
  <si>
    <t xml:space="preserve">  </t>
  </si>
  <si>
    <t>ESTANDAR</t>
  </si>
  <si>
    <t>24 HS ; OU</t>
  </si>
  <si>
    <t>Costo fijo</t>
  </si>
  <si>
    <t>Totales</t>
  </si>
  <si>
    <t>Nombre del recurso</t>
  </si>
  <si>
    <t>Tipo</t>
  </si>
  <si>
    <t>Grupo</t>
  </si>
  <si>
    <t>Email</t>
  </si>
  <si>
    <t>Observaciones</t>
  </si>
  <si>
    <t xml:space="preserve">      </t>
  </si>
  <si>
    <t>Recurso</t>
  </si>
  <si>
    <t>Costo fijo del recurso</t>
  </si>
  <si>
    <t>Costo variable del recurso</t>
  </si>
  <si>
    <t>En Semanas</t>
  </si>
  <si>
    <t>Semana</t>
  </si>
  <si>
    <t>En Meses</t>
  </si>
  <si>
    <t>Mes</t>
  </si>
  <si>
    <t>En Trimestres</t>
  </si>
  <si>
    <t>Trimestre</t>
  </si>
  <si>
    <t>En Cuatrimestres</t>
  </si>
  <si>
    <t>Cuatrimestre</t>
  </si>
  <si>
    <t>En Semestres</t>
  </si>
  <si>
    <t>Semestre</t>
  </si>
  <si>
    <t>En Años</t>
  </si>
  <si>
    <t>Año</t>
  </si>
  <si>
    <t xml:space="preserve">Ingresos </t>
  </si>
  <si>
    <t>Egresos</t>
  </si>
  <si>
    <t>Diferencia</t>
  </si>
  <si>
    <t>AÑO 1</t>
  </si>
  <si>
    <t>AÑO 2</t>
  </si>
  <si>
    <t>AÑO 3</t>
  </si>
  <si>
    <t>Ventas Producto 1</t>
  </si>
  <si>
    <t>Ventas Producto 2</t>
  </si>
  <si>
    <t>TOTAL VENTAS (V)</t>
  </si>
  <si>
    <t>Costos Producto 1</t>
  </si>
  <si>
    <t>Costos Producto 2</t>
  </si>
  <si>
    <t>TOTAL COSTOS  (C)</t>
  </si>
  <si>
    <t>GANANCIA BRUTA (GB= V-C)</t>
  </si>
  <si>
    <t>Ingresos por otras inversiones</t>
  </si>
  <si>
    <t>Pago de intereses</t>
  </si>
  <si>
    <t>Impuestos</t>
  </si>
  <si>
    <t>BENEFICIO NETO</t>
  </si>
  <si>
    <t>SEGUIMIENTO DE METAS PRESUPUESTARIAS</t>
  </si>
  <si>
    <t>Costo presup. cada punto de avance</t>
  </si>
  <si>
    <t>Fresado</t>
  </si>
  <si>
    <t>Duración en dias</t>
  </si>
  <si>
    <t>Duración en días</t>
  </si>
  <si>
    <t>Periodización del Cash Flow</t>
  </si>
  <si>
    <t>Aportes/Retiros en Efectivo</t>
  </si>
  <si>
    <t>Posición Inicial Corregida</t>
  </si>
  <si>
    <t>Posición Inicial</t>
  </si>
  <si>
    <t>Costos</t>
  </si>
  <si>
    <t xml:space="preserve">Total de Ingresos </t>
  </si>
  <si>
    <t>Total de Egresos</t>
  </si>
  <si>
    <t>Tasa de Impuesto a las Ganancias</t>
  </si>
  <si>
    <t>AÑO 4</t>
  </si>
  <si>
    <t>AÑO 5</t>
  </si>
  <si>
    <t>AÑO 6</t>
  </si>
  <si>
    <t>AÑO 7</t>
  </si>
  <si>
    <t>AÑO 8</t>
  </si>
  <si>
    <t>AÑO 9</t>
  </si>
  <si>
    <t>AÑO 10</t>
  </si>
  <si>
    <t>AÑO 11</t>
  </si>
  <si>
    <t>AÑO 12</t>
  </si>
  <si>
    <t>Cuadro de Resultados Proyectados</t>
  </si>
  <si>
    <t>Gastos de Comercialización</t>
  </si>
  <si>
    <t>Gastos de Administración</t>
  </si>
  <si>
    <t>Gastos Generales</t>
  </si>
  <si>
    <t>EBITDA</t>
  </si>
  <si>
    <t>BENEFICIO ANTES DE IMPUESTOS</t>
  </si>
  <si>
    <t>Impuesto a las Ganancias</t>
  </si>
  <si>
    <t>VAN</t>
  </si>
  <si>
    <t>Flujos netos de fondos descontados</t>
  </si>
  <si>
    <t>Flujos netos de Fondos</t>
  </si>
  <si>
    <t>TIR %</t>
  </si>
  <si>
    <t>Tasa equiv.</t>
  </si>
  <si>
    <t>&lt;---------------&gt;</t>
  </si>
  <si>
    <t>Saldo Inicial</t>
  </si>
  <si>
    <t>Aporte inicial</t>
  </si>
  <si>
    <t>Saldo Corregido</t>
  </si>
  <si>
    <t>TIR</t>
  </si>
  <si>
    <t>Gastos Adm.</t>
  </si>
  <si>
    <t>Amortización de Préstamos</t>
  </si>
  <si>
    <t>TAE %</t>
  </si>
  <si>
    <t>Amortización fija</t>
  </si>
  <si>
    <t>Tasa de Corte</t>
  </si>
  <si>
    <t>Chapa</t>
  </si>
  <si>
    <t>Pintura</t>
  </si>
  <si>
    <t>chapa</t>
  </si>
  <si>
    <t>pintura</t>
  </si>
  <si>
    <t>bulones y tuercas</t>
  </si>
  <si>
    <t>Responsable</t>
  </si>
  <si>
    <t>Alisado</t>
  </si>
  <si>
    <t>Pintura final</t>
  </si>
  <si>
    <t xml:space="preserve">Fecha Comienzo </t>
  </si>
  <si>
    <t>Fecha Finalización</t>
  </si>
  <si>
    <t>Costo variable por día</t>
  </si>
  <si>
    <t>Costo variable total</t>
  </si>
  <si>
    <t>Costo total tarea</t>
  </si>
  <si>
    <t>Costo total del recurso</t>
  </si>
  <si>
    <t>TOTAL TAREA Y RECURSOS</t>
  </si>
  <si>
    <t>Lustrado</t>
  </si>
  <si>
    <t>Cera</t>
  </si>
  <si>
    <t>cera</t>
  </si>
  <si>
    <t>Tareas</t>
  </si>
  <si>
    <t>Recursos</t>
  </si>
  <si>
    <t>Asignación de Tareas y Recursos</t>
  </si>
  <si>
    <t>Costo total de la tarea</t>
  </si>
  <si>
    <t>Ajuste</t>
  </si>
  <si>
    <t>Juan</t>
  </si>
  <si>
    <t>Pedro</t>
  </si>
  <si>
    <t>Diego</t>
  </si>
  <si>
    <t>Alberto</t>
  </si>
  <si>
    <t>1</t>
  </si>
  <si>
    <t>Prueba Piloto</t>
  </si>
  <si>
    <t>Sueldos y salarios</t>
  </si>
  <si>
    <t>Comisiones</t>
  </si>
  <si>
    <t>Instalación Local</t>
  </si>
  <si>
    <t>Préstamo</t>
  </si>
  <si>
    <t>Intereses Préstamo</t>
  </si>
  <si>
    <t>Sueldos</t>
  </si>
  <si>
    <t>Simulación de Presupuesto de Inversión y cálculo preventivo de VAN y TIR</t>
  </si>
  <si>
    <t>…</t>
  </si>
  <si>
    <t>Costos Producto N</t>
  </si>
  <si>
    <t>Ventas Producto N</t>
  </si>
  <si>
    <t>Cash Flow, VAN y TIR</t>
  </si>
  <si>
    <t>Gráficos</t>
  </si>
</sst>
</file>

<file path=xl/styles.xml><?xml version="1.0" encoding="utf-8"?>
<styleSheet xmlns="http://schemas.openxmlformats.org/spreadsheetml/2006/main">
  <numFmts count="10">
    <numFmt numFmtId="44" formatCode="_ &quot;$&quot;\ * #,##0.00_ ;_ &quot;$&quot;\ * \-#,##0.00_ ;_ &quot;$&quot;\ * &quot;-&quot;??_ ;_ @_ "/>
    <numFmt numFmtId="43" formatCode="_ * #,##0.00_ ;_ * \-#,##0.00_ ;_ * &quot;-&quot;??_ ;_ @_ "/>
    <numFmt numFmtId="164" formatCode="0.0"/>
    <numFmt numFmtId="165" formatCode="dd/mm/yy;@"/>
    <numFmt numFmtId="166" formatCode="#,##0.00_ ;[Red]\-#,##0.00\ "/>
    <numFmt numFmtId="167" formatCode="dd/mm/yyyy;@"/>
    <numFmt numFmtId="168" formatCode="0.0000"/>
    <numFmt numFmtId="169" formatCode="dd\-mm\-yy"/>
    <numFmt numFmtId="170" formatCode="mmmm/yyyy"/>
    <numFmt numFmtId="171" formatCode="_ * #,##0_ ;_ * \-#,##0_ ;_ * &quot;-&quot;??_ ;_ @_ "/>
  </numFmts>
  <fonts count="33">
    <font>
      <sz val="11"/>
      <color theme="1"/>
      <name val="Calibri"/>
      <family val="2"/>
      <scheme val="minor"/>
    </font>
    <font>
      <sz val="11"/>
      <color theme="1"/>
      <name val="Calibri"/>
      <family val="2"/>
      <scheme val="minor"/>
    </font>
    <font>
      <b/>
      <sz val="8"/>
      <color indexed="81"/>
      <name val="Tahoma"/>
    </font>
    <font>
      <sz val="8"/>
      <color indexed="81"/>
      <name val="Tahoma"/>
    </font>
    <font>
      <u/>
      <sz val="10"/>
      <color indexed="12"/>
      <name val="Arial"/>
    </font>
    <font>
      <b/>
      <sz val="8"/>
      <color indexed="81"/>
      <name val="Tahoma"/>
      <family val="2"/>
    </font>
    <font>
      <sz val="8"/>
      <name val="Calibri"/>
      <family val="2"/>
      <scheme val="minor"/>
    </font>
    <font>
      <b/>
      <sz val="8"/>
      <color indexed="9"/>
      <name val="Calibri"/>
      <family val="2"/>
      <scheme val="minor"/>
    </font>
    <font>
      <sz val="10"/>
      <name val="Calibri"/>
      <family val="2"/>
      <scheme val="minor"/>
    </font>
    <font>
      <b/>
      <sz val="10"/>
      <name val="Calibri"/>
      <family val="2"/>
      <scheme val="minor"/>
    </font>
    <font>
      <sz val="14"/>
      <color indexed="9"/>
      <name val="Calibri"/>
      <family val="2"/>
      <scheme val="minor"/>
    </font>
    <font>
      <b/>
      <sz val="9"/>
      <color indexed="9"/>
      <name val="Calibri"/>
      <family val="2"/>
      <scheme val="minor"/>
    </font>
    <font>
      <sz val="8"/>
      <color indexed="8"/>
      <name val="Calibri"/>
      <family val="2"/>
      <scheme val="minor"/>
    </font>
    <font>
      <b/>
      <sz val="10"/>
      <color indexed="63"/>
      <name val="Calibri"/>
      <family val="2"/>
      <scheme val="minor"/>
    </font>
    <font>
      <sz val="9"/>
      <color indexed="8"/>
      <name val="Calibri"/>
      <family val="2"/>
      <scheme val="minor"/>
    </font>
    <font>
      <b/>
      <sz val="9"/>
      <color indexed="56"/>
      <name val="Calibri"/>
      <family val="2"/>
      <scheme val="minor"/>
    </font>
    <font>
      <sz val="9"/>
      <color theme="1"/>
      <name val="Calibri"/>
      <family val="2"/>
      <scheme val="minor"/>
    </font>
    <font>
      <sz val="9"/>
      <name val="Calibri"/>
      <family val="2"/>
      <scheme val="minor"/>
    </font>
    <font>
      <sz val="9"/>
      <color indexed="9"/>
      <name val="Calibri"/>
      <family val="2"/>
      <scheme val="minor"/>
    </font>
    <font>
      <b/>
      <sz val="9"/>
      <name val="Calibri"/>
      <family val="2"/>
      <scheme val="minor"/>
    </font>
    <font>
      <u/>
      <sz val="9"/>
      <color indexed="12"/>
      <name val="Calibri"/>
      <family val="2"/>
      <scheme val="minor"/>
    </font>
    <font>
      <sz val="8"/>
      <color indexed="81"/>
      <name val="Tahoma"/>
      <family val="2"/>
    </font>
    <font>
      <b/>
      <sz val="9"/>
      <color indexed="12"/>
      <name val="Calibri"/>
      <family val="2"/>
      <scheme val="minor"/>
    </font>
    <font>
      <b/>
      <sz val="9"/>
      <color indexed="8"/>
      <name val="Calibri"/>
      <family val="2"/>
      <scheme val="minor"/>
    </font>
    <font>
      <b/>
      <sz val="14"/>
      <color theme="1"/>
      <name val="Calibri"/>
      <family val="2"/>
      <scheme val="minor"/>
    </font>
    <font>
      <b/>
      <sz val="9"/>
      <color theme="1"/>
      <name val="Calibri"/>
      <family val="2"/>
      <scheme val="minor"/>
    </font>
    <font>
      <sz val="9"/>
      <color indexed="30"/>
      <name val="Calibri"/>
      <family val="2"/>
      <scheme val="minor"/>
    </font>
    <font>
      <sz val="9"/>
      <color indexed="10"/>
      <name val="Calibri"/>
      <family val="2"/>
      <scheme val="minor"/>
    </font>
    <font>
      <b/>
      <sz val="11"/>
      <color theme="1"/>
      <name val="Calibri"/>
      <family val="2"/>
      <scheme val="minor"/>
    </font>
    <font>
      <b/>
      <sz val="14"/>
      <name val="Calibri"/>
      <family val="2"/>
      <scheme val="minor"/>
    </font>
    <font>
      <b/>
      <sz val="14"/>
      <color indexed="9"/>
      <name val="Calibri"/>
      <family val="2"/>
      <scheme val="minor"/>
    </font>
    <font>
      <sz val="14"/>
      <name val="Calibri"/>
      <family val="2"/>
      <scheme val="minor"/>
    </font>
    <font>
      <sz val="14"/>
      <color theme="1"/>
      <name val="Calibri"/>
      <family val="2"/>
      <scheme val="minor"/>
    </font>
  </fonts>
  <fills count="18">
    <fill>
      <patternFill patternType="none"/>
    </fill>
    <fill>
      <patternFill patternType="gray125"/>
    </fill>
    <fill>
      <patternFill patternType="solid">
        <fgColor indexed="62"/>
        <bgColor indexed="64"/>
      </patternFill>
    </fill>
    <fill>
      <patternFill patternType="solid">
        <fgColor indexed="40"/>
        <bgColor indexed="64"/>
      </patternFill>
    </fill>
    <fill>
      <patternFill patternType="solid">
        <fgColor indexed="44"/>
        <bgColor indexed="64"/>
      </patternFill>
    </fill>
    <fill>
      <patternFill patternType="solid">
        <fgColor indexed="14"/>
        <bgColor indexed="64"/>
      </patternFill>
    </fill>
    <fill>
      <patternFill patternType="solid">
        <fgColor indexed="47"/>
        <bgColor indexed="64"/>
      </patternFill>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indexed="14"/>
        <bgColor indexed="22"/>
      </patternFill>
    </fill>
    <fill>
      <patternFill patternType="solid">
        <fgColor indexed="56"/>
        <bgColor indexed="64"/>
      </patternFill>
    </fill>
    <fill>
      <patternFill patternType="solid">
        <fgColor indexed="8"/>
        <bgColor indexed="64"/>
      </patternFill>
    </fill>
    <fill>
      <patternFill patternType="solid">
        <fgColor indexed="9"/>
        <bgColor indexed="64"/>
      </patternFill>
    </fill>
    <fill>
      <patternFill patternType="solid">
        <fgColor indexed="44"/>
        <bgColor indexed="31"/>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55"/>
      </left>
      <right style="thin">
        <color indexed="55"/>
      </right>
      <top style="thin">
        <color indexed="55"/>
      </top>
      <bottom style="thin">
        <color indexed="55"/>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9"/>
      </bottom>
      <diagonal/>
    </border>
    <border>
      <left/>
      <right/>
      <top style="thin">
        <color indexed="9"/>
      </top>
      <bottom/>
      <diagonal/>
    </border>
    <border>
      <left style="medium">
        <color indexed="8"/>
      </left>
      <right style="medium">
        <color indexed="9"/>
      </right>
      <top style="medium">
        <color indexed="8"/>
      </top>
      <bottom style="medium">
        <color indexed="9"/>
      </bottom>
      <diagonal/>
    </border>
    <border>
      <left style="medium">
        <color indexed="9"/>
      </left>
      <right style="medium">
        <color indexed="9"/>
      </right>
      <top style="medium">
        <color indexed="8"/>
      </top>
      <bottom style="medium">
        <color indexed="9"/>
      </bottom>
      <diagonal/>
    </border>
    <border>
      <left/>
      <right/>
      <top style="thin">
        <color indexed="9"/>
      </top>
      <bottom style="thin">
        <color indexed="9"/>
      </bottom>
      <diagonal/>
    </border>
    <border>
      <left style="medium">
        <color indexed="8"/>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64"/>
      </left>
      <right style="medium">
        <color indexed="9"/>
      </right>
      <top style="medium">
        <color indexed="64"/>
      </top>
      <bottom style="medium">
        <color indexed="64"/>
      </bottom>
      <diagonal/>
    </border>
    <border>
      <left style="medium">
        <color indexed="8"/>
      </left>
      <right style="medium">
        <color indexed="9"/>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77">
    <xf numFmtId="0" fontId="0" fillId="0" borderId="0" xfId="0"/>
    <xf numFmtId="0" fontId="6" fillId="0" borderId="0" xfId="0" applyFont="1" applyProtection="1"/>
    <xf numFmtId="0" fontId="6" fillId="0" borderId="0" xfId="0" applyFont="1" applyProtection="1">
      <protection locked="0"/>
    </xf>
    <xf numFmtId="0" fontId="0" fillId="0" borderId="0" xfId="0" applyFont="1"/>
    <xf numFmtId="0" fontId="10" fillId="2" borderId="0" xfId="0" applyFont="1" applyFill="1" applyBorder="1" applyAlignment="1">
      <alignment horizontal="left" vertical="center"/>
    </xf>
    <xf numFmtId="0" fontId="6" fillId="2" borderId="6" xfId="0" applyFont="1" applyFill="1" applyBorder="1"/>
    <xf numFmtId="0" fontId="7" fillId="4" borderId="0" xfId="0" applyFont="1" applyFill="1" applyBorder="1" applyAlignment="1">
      <alignment vertical="center"/>
    </xf>
    <xf numFmtId="0" fontId="6" fillId="4" borderId="0" xfId="0" applyFont="1" applyFill="1" applyBorder="1"/>
    <xf numFmtId="165"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166" fontId="6" fillId="0" borderId="0" xfId="1" applyNumberFormat="1" applyFont="1" applyProtection="1">
      <protection locked="0"/>
    </xf>
    <xf numFmtId="166" fontId="6" fillId="0" borderId="0" xfId="1" applyNumberFormat="1" applyFont="1" applyProtection="1"/>
    <xf numFmtId="0" fontId="8" fillId="0" borderId="0" xfId="0" applyFont="1" applyProtection="1"/>
    <xf numFmtId="0" fontId="7" fillId="2" borderId="8" xfId="0" applyFont="1" applyFill="1" applyBorder="1" applyAlignment="1" applyProtection="1">
      <alignment horizontal="center"/>
    </xf>
    <xf numFmtId="10" fontId="12" fillId="0" borderId="8" xfId="2" applyNumberFormat="1" applyFont="1" applyBorder="1" applyProtection="1">
      <protection locked="0"/>
    </xf>
    <xf numFmtId="0" fontId="13" fillId="4" borderId="7" xfId="0" applyFont="1" applyFill="1" applyBorder="1" applyAlignment="1" applyProtection="1">
      <alignment horizontal="center"/>
    </xf>
    <xf numFmtId="10" fontId="14" fillId="0" borderId="7" xfId="2" applyNumberFormat="1" applyFont="1" applyBorder="1" applyProtection="1">
      <protection locked="0"/>
    </xf>
    <xf numFmtId="10" fontId="15" fillId="4" borderId="7" xfId="2" applyNumberFormat="1" applyFont="1" applyFill="1" applyBorder="1" applyProtection="1"/>
    <xf numFmtId="165" fontId="7" fillId="2" borderId="0" xfId="0" applyNumberFormat="1" applyFont="1" applyFill="1" applyAlignment="1" applyProtection="1">
      <alignment horizontal="center"/>
      <protection locked="0"/>
    </xf>
    <xf numFmtId="0" fontId="7" fillId="2" borderId="0" xfId="0" applyFont="1" applyFill="1" applyAlignment="1" applyProtection="1">
      <alignment horizontal="center"/>
      <protection locked="0"/>
    </xf>
    <xf numFmtId="166" fontId="7" fillId="2" borderId="0" xfId="1" applyNumberFormat="1" applyFont="1" applyFill="1" applyAlignment="1" applyProtection="1">
      <alignment horizontal="center"/>
      <protection locked="0"/>
    </xf>
    <xf numFmtId="166" fontId="7" fillId="2" borderId="0" xfId="1" applyNumberFormat="1" applyFont="1" applyFill="1" applyAlignment="1" applyProtection="1">
      <alignment horizontal="center"/>
    </xf>
    <xf numFmtId="0" fontId="9" fillId="0" borderId="0" xfId="0" applyFont="1" applyProtection="1"/>
    <xf numFmtId="165" fontId="6" fillId="0" borderId="11" xfId="0" applyNumberFormat="1" applyFont="1" applyBorder="1" applyAlignment="1" applyProtection="1">
      <alignment horizontal="center"/>
      <protection locked="0"/>
    </xf>
    <xf numFmtId="167" fontId="6" fillId="0" borderId="11" xfId="0" applyNumberFormat="1" applyFont="1" applyBorder="1" applyProtection="1">
      <protection locked="0"/>
    </xf>
    <xf numFmtId="166" fontId="6" fillId="0" borderId="11" xfId="0" applyNumberFormat="1" applyFont="1" applyBorder="1" applyProtection="1">
      <protection locked="0"/>
    </xf>
    <xf numFmtId="166" fontId="6" fillId="0" borderId="11" xfId="0" applyNumberFormat="1" applyFont="1" applyBorder="1" applyProtection="1"/>
    <xf numFmtId="10" fontId="6" fillId="0" borderId="11" xfId="0" applyNumberFormat="1" applyFont="1" applyBorder="1" applyProtection="1"/>
    <xf numFmtId="167" fontId="6" fillId="0" borderId="0" xfId="0" applyNumberFormat="1" applyFont="1" applyProtection="1">
      <protection locked="0"/>
    </xf>
    <xf numFmtId="166" fontId="6" fillId="0" borderId="0" xfId="0" applyNumberFormat="1" applyFont="1" applyProtection="1">
      <protection locked="0"/>
    </xf>
    <xf numFmtId="166" fontId="6" fillId="0" borderId="0" xfId="0" applyNumberFormat="1" applyFont="1" applyProtection="1"/>
    <xf numFmtId="10" fontId="6" fillId="0" borderId="0" xfId="2" applyNumberFormat="1" applyFont="1" applyProtection="1"/>
    <xf numFmtId="168" fontId="8" fillId="0" borderId="0" xfId="0" applyNumberFormat="1" applyFont="1" applyProtection="1"/>
    <xf numFmtId="165" fontId="8" fillId="0" borderId="0" xfId="0" applyNumberFormat="1" applyFont="1" applyProtection="1">
      <protection locked="0"/>
    </xf>
    <xf numFmtId="0" fontId="8" fillId="0" borderId="0" xfId="0" applyFont="1" applyProtection="1">
      <protection locked="0"/>
    </xf>
    <xf numFmtId="0" fontId="11" fillId="2"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0" xfId="0" applyFont="1" applyFill="1" applyBorder="1" applyAlignment="1">
      <alignment vertical="center" wrapText="1"/>
    </xf>
    <xf numFmtId="0" fontId="17" fillId="0" borderId="5" xfId="0" applyFont="1" applyFill="1" applyBorder="1" applyAlignment="1">
      <alignment horizontal="center"/>
    </xf>
    <xf numFmtId="0" fontId="17" fillId="0" borderId="5" xfId="0" applyFont="1" applyFill="1" applyBorder="1" applyAlignment="1">
      <alignment horizontal="justify" vertical="top" wrapText="1"/>
    </xf>
    <xf numFmtId="169" fontId="17" fillId="0" borderId="5" xfId="0" applyNumberFormat="1" applyFont="1" applyFill="1" applyBorder="1" applyAlignment="1">
      <alignment horizontal="center" vertical="top" wrapText="1"/>
    </xf>
    <xf numFmtId="169" fontId="17" fillId="10" borderId="5" xfId="0" applyNumberFormat="1" applyFont="1" applyFill="1" applyBorder="1" applyAlignment="1">
      <alignment horizontal="center"/>
    </xf>
    <xf numFmtId="0" fontId="11" fillId="2" borderId="1" xfId="0" applyFont="1" applyFill="1" applyBorder="1" applyAlignment="1">
      <alignment horizontal="center"/>
    </xf>
    <xf numFmtId="0" fontId="18" fillId="0" borderId="0" xfId="0" applyFont="1" applyFill="1" applyBorder="1" applyAlignment="1">
      <alignment horizontal="center"/>
    </xf>
    <xf numFmtId="0" fontId="19" fillId="0" borderId="0" xfId="0" applyFont="1" applyFill="1" applyBorder="1"/>
    <xf numFmtId="0" fontId="11" fillId="0" borderId="0" xfId="0" applyFont="1" applyFill="1" applyBorder="1" applyAlignment="1">
      <alignment horizontal="center"/>
    </xf>
    <xf numFmtId="0" fontId="16" fillId="0" borderId="0" xfId="0" applyFont="1" applyFill="1"/>
    <xf numFmtId="0" fontId="19" fillId="4" borderId="2" xfId="0" applyFont="1" applyFill="1" applyBorder="1" applyAlignment="1">
      <alignment horizontal="center" vertical="center" wrapText="1"/>
    </xf>
    <xf numFmtId="0" fontId="16" fillId="0" borderId="0" xfId="0" applyFont="1" applyFill="1" applyAlignment="1">
      <alignment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xf>
    <xf numFmtId="0" fontId="16" fillId="0" borderId="0" xfId="0" applyFont="1" applyFill="1" applyAlignment="1">
      <alignment horizontal="center"/>
    </xf>
    <xf numFmtId="0" fontId="16" fillId="0" borderId="4" xfId="0" applyNumberFormat="1" applyFont="1" applyFill="1" applyBorder="1" applyAlignment="1">
      <alignment horizontal="center"/>
    </xf>
    <xf numFmtId="49" fontId="16" fillId="0" borderId="4" xfId="0" applyNumberFormat="1" applyFont="1" applyFill="1" applyBorder="1" applyAlignment="1">
      <alignment wrapText="1"/>
    </xf>
    <xf numFmtId="9" fontId="16" fillId="0" borderId="4" xfId="2" applyFont="1" applyFill="1" applyBorder="1" applyAlignment="1">
      <alignment horizontal="center"/>
    </xf>
    <xf numFmtId="164" fontId="16" fillId="5" borderId="5" xfId="0" applyNumberFormat="1" applyFont="1" applyFill="1" applyBorder="1" applyAlignment="1">
      <alignment horizontal="center"/>
    </xf>
    <xf numFmtId="164" fontId="16" fillId="6" borderId="4" xfId="0" applyNumberFormat="1" applyFont="1" applyFill="1" applyBorder="1" applyAlignment="1">
      <alignment horizontal="center"/>
    </xf>
    <xf numFmtId="9" fontId="16" fillId="5" borderId="5" xfId="2" applyNumberFormat="1" applyFont="1" applyFill="1" applyBorder="1" applyAlignment="1">
      <alignment horizontal="center"/>
    </xf>
    <xf numFmtId="0" fontId="16" fillId="0" borderId="5" xfId="0" applyNumberFormat="1" applyFont="1" applyFill="1" applyBorder="1" applyAlignment="1">
      <alignment horizontal="center"/>
    </xf>
    <xf numFmtId="49" fontId="16" fillId="0" borderId="5" xfId="0" applyNumberFormat="1" applyFont="1" applyFill="1" applyBorder="1" applyAlignment="1">
      <alignment wrapText="1"/>
    </xf>
    <xf numFmtId="164" fontId="16" fillId="6" borderId="5" xfId="0" applyNumberFormat="1" applyFont="1" applyFill="1" applyBorder="1" applyAlignment="1">
      <alignment horizontal="center"/>
    </xf>
    <xf numFmtId="49" fontId="16" fillId="0" borderId="0" xfId="0" applyNumberFormat="1" applyFont="1" applyFill="1" applyAlignment="1">
      <alignment horizontal="center"/>
    </xf>
    <xf numFmtId="1" fontId="16" fillId="0" borderId="0" xfId="0" applyNumberFormat="1" applyFont="1" applyFill="1" applyAlignment="1">
      <alignment horizontal="center"/>
    </xf>
    <xf numFmtId="43" fontId="19" fillId="4" borderId="2" xfId="3" applyFont="1" applyFill="1" applyBorder="1" applyAlignment="1">
      <alignment horizontal="center" vertical="center" wrapText="1"/>
    </xf>
    <xf numFmtId="43" fontId="11" fillId="2" borderId="3" xfId="3" applyFont="1" applyFill="1" applyBorder="1" applyAlignment="1">
      <alignment horizontal="center" vertical="center" wrapText="1"/>
    </xf>
    <xf numFmtId="43" fontId="11" fillId="2" borderId="3" xfId="3" applyFont="1" applyFill="1" applyBorder="1" applyAlignment="1">
      <alignment horizontal="center"/>
    </xf>
    <xf numFmtId="43" fontId="16" fillId="0" borderId="4" xfId="3" applyFont="1" applyFill="1" applyBorder="1" applyAlignment="1">
      <alignment horizontal="center"/>
    </xf>
    <xf numFmtId="43" fontId="16" fillId="0" borderId="0" xfId="3" applyFont="1" applyFill="1" applyAlignment="1">
      <alignment horizontal="center"/>
    </xf>
    <xf numFmtId="43" fontId="16" fillId="0" borderId="0" xfId="3" applyFont="1" applyFill="1"/>
    <xf numFmtId="9" fontId="19" fillId="4" borderId="2" xfId="2" applyFont="1" applyFill="1" applyBorder="1" applyAlignment="1">
      <alignment horizontal="center" vertical="center" wrapText="1"/>
    </xf>
    <xf numFmtId="9" fontId="11" fillId="2" borderId="3" xfId="2" applyFont="1" applyFill="1" applyBorder="1" applyAlignment="1">
      <alignment horizontal="center" vertical="center" wrapText="1"/>
    </xf>
    <xf numFmtId="9" fontId="11" fillId="2" borderId="3" xfId="2" applyFont="1" applyFill="1" applyBorder="1" applyAlignment="1">
      <alignment horizontal="center"/>
    </xf>
    <xf numFmtId="9" fontId="16" fillId="0" borderId="0" xfId="2" applyFont="1" applyFill="1" applyAlignment="1">
      <alignment horizontal="center"/>
    </xf>
    <xf numFmtId="9" fontId="16" fillId="0" borderId="0" xfId="2" applyFont="1" applyFill="1"/>
    <xf numFmtId="43" fontId="16" fillId="5" borderId="5" xfId="3" applyFont="1" applyFill="1" applyBorder="1" applyAlignment="1">
      <alignment horizontal="center"/>
    </xf>
    <xf numFmtId="171" fontId="19" fillId="4" borderId="2" xfId="3" applyNumberFormat="1" applyFont="1" applyFill="1" applyBorder="1" applyAlignment="1">
      <alignment horizontal="center" vertical="center" wrapText="1"/>
    </xf>
    <xf numFmtId="171" fontId="11" fillId="2" borderId="3" xfId="3" applyNumberFormat="1" applyFont="1" applyFill="1" applyBorder="1" applyAlignment="1">
      <alignment horizontal="center" vertical="center" wrapText="1"/>
    </xf>
    <xf numFmtId="171" fontId="11" fillId="2" borderId="3" xfId="3" applyNumberFormat="1" applyFont="1" applyFill="1" applyBorder="1" applyAlignment="1">
      <alignment horizontal="center"/>
    </xf>
    <xf numFmtId="171" fontId="16" fillId="0" borderId="0" xfId="3" applyNumberFormat="1" applyFont="1" applyFill="1" applyAlignment="1">
      <alignment horizontal="center"/>
    </xf>
    <xf numFmtId="171" fontId="16" fillId="0" borderId="0" xfId="3" applyNumberFormat="1" applyFont="1" applyFill="1"/>
    <xf numFmtId="43" fontId="16" fillId="5" borderId="4" xfId="3" applyFont="1" applyFill="1" applyBorder="1" applyAlignment="1">
      <alignment horizontal="center"/>
    </xf>
    <xf numFmtId="0" fontId="16" fillId="0" borderId="0" xfId="0" applyFont="1" applyAlignment="1">
      <alignment vertical="center" wrapText="1"/>
    </xf>
    <xf numFmtId="0" fontId="16" fillId="0" borderId="0" xfId="0" applyFont="1"/>
    <xf numFmtId="0" fontId="16" fillId="0" borderId="1" xfId="0" applyFont="1" applyBorder="1" applyAlignment="1">
      <alignment horizontal="center"/>
    </xf>
    <xf numFmtId="0" fontId="16" fillId="0" borderId="0" xfId="0" applyFont="1" applyAlignment="1">
      <alignment horizontal="center"/>
    </xf>
    <xf numFmtId="0" fontId="16" fillId="0" borderId="28" xfId="0" applyFont="1" applyBorder="1"/>
    <xf numFmtId="0" fontId="16" fillId="0" borderId="29" xfId="0" applyFont="1" applyBorder="1"/>
    <xf numFmtId="0" fontId="16" fillId="0" borderId="1" xfId="0" applyFont="1" applyBorder="1"/>
    <xf numFmtId="0" fontId="16" fillId="0" borderId="31" xfId="0" applyFont="1" applyBorder="1"/>
    <xf numFmtId="0" fontId="16" fillId="0" borderId="33" xfId="0" applyFont="1" applyBorder="1"/>
    <xf numFmtId="0" fontId="16" fillId="0" borderId="34" xfId="0" applyFont="1" applyBorder="1"/>
    <xf numFmtId="0" fontId="19" fillId="5" borderId="5" xfId="0" applyFont="1" applyFill="1" applyBorder="1"/>
    <xf numFmtId="43" fontId="11" fillId="2" borderId="0" xfId="3" applyFont="1" applyFill="1" applyBorder="1" applyAlignment="1">
      <alignment horizontal="center" vertical="center" wrapText="1"/>
    </xf>
    <xf numFmtId="43" fontId="11" fillId="4" borderId="0" xfId="3" applyFont="1" applyFill="1" applyBorder="1" applyAlignment="1">
      <alignment horizontal="center" vertical="center" wrapText="1"/>
    </xf>
    <xf numFmtId="43" fontId="16" fillId="0" borderId="5" xfId="3" applyFont="1" applyFill="1" applyBorder="1" applyAlignment="1">
      <alignment horizontal="center"/>
    </xf>
    <xf numFmtId="43" fontId="17" fillId="5" borderId="5" xfId="3" applyFont="1" applyFill="1" applyBorder="1" applyAlignment="1">
      <alignment horizontal="center"/>
    </xf>
    <xf numFmtId="43" fontId="16" fillId="0" borderId="0" xfId="3" applyFont="1" applyAlignment="1">
      <alignment horizontal="center"/>
    </xf>
    <xf numFmtId="43" fontId="19" fillId="5" borderId="5" xfId="3" applyFont="1" applyFill="1" applyBorder="1" applyAlignment="1">
      <alignment horizontal="center"/>
    </xf>
    <xf numFmtId="43" fontId="16" fillId="0" borderId="0" xfId="3" applyFont="1"/>
    <xf numFmtId="49" fontId="17" fillId="0" borderId="4" xfId="0" applyNumberFormat="1" applyFont="1" applyFill="1" applyBorder="1" applyAlignment="1">
      <alignment horizontal="center" vertical="top"/>
    </xf>
    <xf numFmtId="0" fontId="16" fillId="0" borderId="0" xfId="0" applyFont="1" applyAlignment="1"/>
    <xf numFmtId="0" fontId="19" fillId="5" borderId="5" xfId="0" applyFont="1" applyFill="1" applyBorder="1" applyAlignment="1">
      <alignment horizontal="center"/>
    </xf>
    <xf numFmtId="49" fontId="17" fillId="5" borderId="5" xfId="0" applyNumberFormat="1" applyFont="1" applyFill="1" applyBorder="1" applyAlignment="1">
      <alignment horizontal="center"/>
    </xf>
    <xf numFmtId="164" fontId="16" fillId="0" borderId="0" xfId="0" applyNumberFormat="1" applyFont="1"/>
    <xf numFmtId="164" fontId="16" fillId="0" borderId="0" xfId="0" applyNumberFormat="1" applyFont="1" applyFill="1" applyBorder="1" applyAlignment="1">
      <alignment horizontal="center"/>
    </xf>
    <xf numFmtId="0" fontId="16" fillId="0" borderId="0" xfId="0" applyFont="1" applyAlignment="1">
      <alignment vertical="center"/>
    </xf>
    <xf numFmtId="0" fontId="11" fillId="11" borderId="0" xfId="0" applyFont="1" applyFill="1" applyBorder="1" applyAlignment="1">
      <alignment horizontal="center" vertical="center"/>
    </xf>
    <xf numFmtId="0" fontId="11" fillId="11" borderId="0" xfId="0" applyFont="1" applyFill="1" applyBorder="1" applyAlignment="1">
      <alignment vertical="center"/>
    </xf>
    <xf numFmtId="0" fontId="11" fillId="4" borderId="0" xfId="0" applyFont="1" applyFill="1" applyBorder="1" applyAlignment="1">
      <alignment horizontal="center" vertical="center"/>
    </xf>
    <xf numFmtId="0" fontId="11" fillId="4" borderId="0" xfId="0" applyFont="1" applyFill="1" applyBorder="1" applyAlignment="1">
      <alignment vertical="center"/>
    </xf>
    <xf numFmtId="0" fontId="16" fillId="0" borderId="5" xfId="0" applyFont="1" applyFill="1" applyBorder="1" applyAlignment="1">
      <alignment horizontal="center" vertical="center" wrapText="1"/>
    </xf>
    <xf numFmtId="0" fontId="16" fillId="0" borderId="35" xfId="0" applyFont="1" applyFill="1" applyBorder="1" applyAlignment="1">
      <alignment vertical="center" wrapText="1"/>
    </xf>
    <xf numFmtId="0" fontId="16" fillId="0" borderId="5" xfId="0" applyFont="1" applyFill="1" applyBorder="1" applyAlignment="1">
      <alignment vertical="center" wrapText="1"/>
    </xf>
    <xf numFmtId="49" fontId="17" fillId="0" borderId="5" xfId="0" applyNumberFormat="1" applyFont="1" applyFill="1" applyBorder="1" applyAlignment="1">
      <alignment horizontal="center" vertical="center" wrapText="1"/>
    </xf>
    <xf numFmtId="49" fontId="20" fillId="0" borderId="5" xfId="4" applyNumberFormat="1" applyFont="1" applyFill="1" applyBorder="1" applyAlignment="1" applyProtection="1">
      <alignment horizontal="center" vertical="center" wrapText="1"/>
    </xf>
    <xf numFmtId="164" fontId="16" fillId="0" borderId="5" xfId="0" applyNumberFormat="1" applyFont="1" applyFill="1" applyBorder="1" applyAlignment="1">
      <alignment vertical="center" wrapText="1"/>
    </xf>
    <xf numFmtId="0" fontId="16" fillId="0" borderId="0" xfId="0" applyFont="1" applyFill="1" applyBorder="1" applyAlignment="1">
      <alignment vertical="center" wrapText="1"/>
    </xf>
    <xf numFmtId="0" fontId="17" fillId="0" borderId="0" xfId="0" applyFont="1" applyProtection="1"/>
    <xf numFmtId="44" fontId="19" fillId="0" borderId="0" xfId="1" applyFont="1" applyProtection="1"/>
    <xf numFmtId="0" fontId="17" fillId="0" borderId="0" xfId="0" applyFont="1" applyProtection="1">
      <protection locked="0"/>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wrapText="1"/>
      <protection locked="0"/>
    </xf>
    <xf numFmtId="0" fontId="17" fillId="0" borderId="0" xfId="0" applyFont="1" applyBorder="1" applyProtection="1"/>
    <xf numFmtId="0" fontId="22" fillId="0" borderId="0" xfId="0" applyFont="1" applyProtection="1"/>
    <xf numFmtId="0" fontId="17" fillId="15" borderId="26" xfId="0" applyFont="1" applyFill="1" applyBorder="1" applyProtection="1">
      <protection locked="0"/>
    </xf>
    <xf numFmtId="0" fontId="17" fillId="15" borderId="22" xfId="0" applyFont="1" applyFill="1" applyBorder="1" applyProtection="1">
      <protection locked="0"/>
    </xf>
    <xf numFmtId="0" fontId="17" fillId="15" borderId="16" xfId="0" applyFont="1" applyFill="1" applyBorder="1" applyProtection="1"/>
    <xf numFmtId="0" fontId="17" fillId="15" borderId="13" xfId="0" applyFont="1" applyFill="1" applyBorder="1" applyProtection="1">
      <protection locked="0"/>
    </xf>
    <xf numFmtId="0" fontId="17" fillId="15" borderId="16" xfId="0" applyFont="1" applyFill="1" applyBorder="1" applyProtection="1">
      <protection locked="0"/>
    </xf>
    <xf numFmtId="170" fontId="17" fillId="15" borderId="13" xfId="0" applyNumberFormat="1" applyFont="1" applyFill="1" applyBorder="1" applyProtection="1">
      <protection locked="0"/>
    </xf>
    <xf numFmtId="0" fontId="17" fillId="15" borderId="19" xfId="0" applyFont="1" applyFill="1" applyBorder="1" applyProtection="1">
      <protection locked="0"/>
    </xf>
    <xf numFmtId="0" fontId="17" fillId="15" borderId="23" xfId="0" applyFont="1" applyFill="1" applyBorder="1" applyProtection="1">
      <protection locked="0"/>
    </xf>
    <xf numFmtId="43" fontId="19" fillId="0" borderId="0" xfId="3" applyFont="1" applyProtection="1"/>
    <xf numFmtId="43" fontId="17" fillId="0" borderId="0" xfId="3" applyFont="1" applyProtection="1"/>
    <xf numFmtId="43" fontId="19" fillId="0" borderId="0" xfId="3" applyFont="1" applyAlignment="1" applyProtection="1">
      <alignment horizontal="right"/>
    </xf>
    <xf numFmtId="43" fontId="22" fillId="9" borderId="27" xfId="3" applyFont="1" applyFill="1" applyBorder="1" applyAlignment="1" applyProtection="1">
      <alignment horizontal="center" vertical="center" wrapText="1"/>
    </xf>
    <xf numFmtId="43" fontId="22" fillId="9" borderId="36" xfId="3" applyFont="1" applyFill="1" applyBorder="1" applyAlignment="1" applyProtection="1">
      <alignment horizontal="center" vertical="center" wrapText="1"/>
    </xf>
    <xf numFmtId="43" fontId="22" fillId="9" borderId="37" xfId="3" applyFont="1" applyFill="1" applyBorder="1" applyAlignment="1" applyProtection="1">
      <alignment horizontal="center" vertical="center" wrapText="1"/>
    </xf>
    <xf numFmtId="43" fontId="17" fillId="0" borderId="0" xfId="3" applyFont="1" applyAlignment="1" applyProtection="1">
      <alignment horizontal="center" vertical="center" wrapText="1"/>
    </xf>
    <xf numFmtId="43" fontId="19" fillId="0" borderId="27" xfId="3" applyFont="1" applyBorder="1" applyProtection="1">
      <protection locked="0"/>
    </xf>
    <xf numFmtId="43" fontId="11" fillId="12" borderId="40" xfId="3" applyFont="1" applyFill="1" applyBorder="1" applyProtection="1">
      <protection locked="0"/>
    </xf>
    <xf numFmtId="43" fontId="23" fillId="9" borderId="41" xfId="3" applyFont="1" applyFill="1" applyBorder="1" applyProtection="1"/>
    <xf numFmtId="43" fontId="11" fillId="12" borderId="43" xfId="3" applyFont="1" applyFill="1" applyBorder="1" applyProtection="1">
      <protection locked="0"/>
    </xf>
    <xf numFmtId="43" fontId="11" fillId="12" borderId="44" xfId="3" applyFont="1" applyFill="1" applyBorder="1" applyProtection="1">
      <protection locked="0"/>
    </xf>
    <xf numFmtId="43" fontId="23" fillId="9" borderId="45" xfId="3" applyFont="1" applyFill="1" applyBorder="1" applyProtection="1"/>
    <xf numFmtId="43" fontId="23" fillId="9" borderId="46" xfId="3" applyFont="1" applyFill="1" applyBorder="1" applyProtection="1"/>
    <xf numFmtId="43" fontId="23" fillId="9" borderId="47" xfId="3" applyFont="1" applyFill="1" applyBorder="1" applyProtection="1"/>
    <xf numFmtId="43" fontId="19" fillId="0" borderId="48" xfId="3" applyFont="1" applyBorder="1" applyProtection="1"/>
    <xf numFmtId="43" fontId="19" fillId="0" borderId="1" xfId="3" applyFont="1" applyBorder="1" applyProtection="1"/>
    <xf numFmtId="43" fontId="19" fillId="0" borderId="1" xfId="3" applyFont="1" applyBorder="1" applyProtection="1">
      <protection locked="0"/>
    </xf>
    <xf numFmtId="0" fontId="19" fillId="0" borderId="0" xfId="0" applyFont="1" applyProtection="1"/>
    <xf numFmtId="0" fontId="19" fillId="15" borderId="18" xfId="3" applyNumberFormat="1" applyFont="1" applyFill="1" applyBorder="1" applyAlignment="1" applyProtection="1">
      <alignment horizontal="center"/>
      <protection locked="0"/>
    </xf>
    <xf numFmtId="0" fontId="24" fillId="13" borderId="0" xfId="0" applyFont="1" applyFill="1" applyBorder="1"/>
    <xf numFmtId="0" fontId="19" fillId="9" borderId="17" xfId="0" applyFont="1" applyFill="1" applyBorder="1"/>
    <xf numFmtId="43" fontId="16" fillId="0" borderId="17" xfId="3" applyFont="1" applyBorder="1"/>
    <xf numFmtId="43" fontId="16" fillId="0" borderId="0" xfId="3" applyFont="1" applyBorder="1"/>
    <xf numFmtId="0" fontId="16" fillId="0" borderId="0" xfId="0" applyFont="1" applyBorder="1"/>
    <xf numFmtId="0" fontId="16" fillId="9" borderId="0" xfId="0" applyFont="1" applyFill="1" applyBorder="1"/>
    <xf numFmtId="0" fontId="17" fillId="4" borderId="1" xfId="0" applyFont="1" applyFill="1" applyBorder="1"/>
    <xf numFmtId="43" fontId="19" fillId="4" borderId="1" xfId="3" applyFont="1" applyFill="1" applyBorder="1" applyAlignment="1">
      <alignment horizontal="center" vertical="center"/>
    </xf>
    <xf numFmtId="0" fontId="16" fillId="13" borderId="1" xfId="0" applyFont="1" applyFill="1" applyBorder="1"/>
    <xf numFmtId="43" fontId="16" fillId="0" borderId="1" xfId="3" applyFont="1" applyBorder="1"/>
    <xf numFmtId="43" fontId="16" fillId="0" borderId="1" xfId="3" applyFont="1" applyFill="1" applyBorder="1"/>
    <xf numFmtId="0" fontId="19" fillId="8" borderId="1" xfId="0" applyFont="1" applyFill="1" applyBorder="1" applyAlignment="1">
      <alignment horizontal="center" vertical="center"/>
    </xf>
    <xf numFmtId="43" fontId="16" fillId="8" borderId="1" xfId="3" applyFont="1" applyFill="1" applyBorder="1" applyAlignment="1">
      <alignment horizontal="center" vertical="center"/>
    </xf>
    <xf numFmtId="43" fontId="16" fillId="0" borderId="1" xfId="3" applyFont="1" applyFill="1" applyBorder="1" applyAlignment="1">
      <alignment horizontal="center" vertical="center"/>
    </xf>
    <xf numFmtId="0" fontId="16" fillId="0" borderId="1" xfId="0" applyFont="1" applyFill="1" applyBorder="1" applyAlignment="1">
      <alignment horizontal="left"/>
    </xf>
    <xf numFmtId="43" fontId="16" fillId="0" borderId="1" xfId="3" applyFont="1" applyBorder="1" applyAlignment="1">
      <alignment horizontal="center"/>
    </xf>
    <xf numFmtId="0" fontId="19" fillId="8" borderId="1" xfId="0" applyFont="1" applyFill="1" applyBorder="1" applyAlignment="1">
      <alignment horizontal="center" vertical="center" wrapText="1"/>
    </xf>
    <xf numFmtId="0" fontId="17" fillId="13" borderId="1" xfId="0" applyFont="1" applyFill="1" applyBorder="1" applyAlignment="1">
      <alignment horizontal="left" vertical="center" wrapText="1"/>
    </xf>
    <xf numFmtId="43" fontId="16" fillId="13" borderId="1" xfId="3" applyFont="1" applyFill="1" applyBorder="1" applyAlignment="1">
      <alignment horizontal="center"/>
    </xf>
    <xf numFmtId="0" fontId="16" fillId="13" borderId="0" xfId="0" applyFont="1" applyFill="1"/>
    <xf numFmtId="0" fontId="19" fillId="14" borderId="1" xfId="0" applyFont="1" applyFill="1" applyBorder="1" applyAlignment="1">
      <alignment horizontal="center" vertical="center"/>
    </xf>
    <xf numFmtId="43" fontId="19" fillId="14" borderId="1" xfId="3" applyFont="1" applyFill="1" applyBorder="1" applyAlignment="1">
      <alignment horizontal="center" vertical="center"/>
    </xf>
    <xf numFmtId="43" fontId="16" fillId="0" borderId="1" xfId="3" applyFont="1" applyFill="1" applyBorder="1" applyAlignment="1">
      <alignment horizontal="center"/>
    </xf>
    <xf numFmtId="43" fontId="19" fillId="15" borderId="14" xfId="3" applyFont="1" applyFill="1" applyBorder="1" applyProtection="1"/>
    <xf numFmtId="9" fontId="19" fillId="15" borderId="15" xfId="3" applyNumberFormat="1" applyFont="1" applyFill="1" applyBorder="1" applyProtection="1"/>
    <xf numFmtId="0" fontId="17" fillId="15" borderId="24" xfId="0" applyFont="1" applyFill="1" applyBorder="1" applyProtection="1"/>
    <xf numFmtId="9" fontId="17" fillId="15" borderId="24" xfId="0" applyNumberFormat="1" applyFont="1" applyFill="1" applyBorder="1" applyProtection="1"/>
    <xf numFmtId="0" fontId="17" fillId="15" borderId="22" xfId="0" applyFont="1" applyFill="1" applyBorder="1" applyProtection="1"/>
    <xf numFmtId="43" fontId="19" fillId="15" borderId="19" xfId="3" applyFont="1" applyFill="1" applyBorder="1" applyProtection="1"/>
    <xf numFmtId="43" fontId="19" fillId="15" borderId="12" xfId="3" applyFont="1" applyFill="1" applyBorder="1" applyProtection="1"/>
    <xf numFmtId="43" fontId="19" fillId="15" borderId="23" xfId="3" applyFont="1" applyFill="1" applyBorder="1" applyProtection="1"/>
    <xf numFmtId="10" fontId="19" fillId="15" borderId="15" xfId="2" applyNumberFormat="1" applyFont="1" applyFill="1" applyBorder="1" applyProtection="1"/>
    <xf numFmtId="43" fontId="19" fillId="15" borderId="21" xfId="3" applyFont="1" applyFill="1" applyBorder="1" applyAlignment="1" applyProtection="1">
      <alignment horizontal="center"/>
    </xf>
    <xf numFmtId="0" fontId="19" fillId="15" borderId="26" xfId="0" applyFont="1" applyFill="1" applyBorder="1" applyProtection="1"/>
    <xf numFmtId="0" fontId="16" fillId="0" borderId="13" xfId="0" applyFont="1" applyBorder="1"/>
    <xf numFmtId="0" fontId="17" fillId="4" borderId="17" xfId="0" applyFont="1" applyFill="1" applyBorder="1" applyAlignment="1">
      <alignment horizontal="left"/>
    </xf>
    <xf numFmtId="0" fontId="17" fillId="0" borderId="0" xfId="0" applyFont="1"/>
    <xf numFmtId="0" fontId="17" fillId="4" borderId="18" xfId="0" applyFont="1" applyFill="1" applyBorder="1" applyAlignment="1">
      <alignment horizontal="left"/>
    </xf>
    <xf numFmtId="0" fontId="16" fillId="0" borderId="12" xfId="0" applyFont="1" applyBorder="1"/>
    <xf numFmtId="0" fontId="19" fillId="4" borderId="17" xfId="0" applyFont="1" applyFill="1" applyBorder="1"/>
    <xf numFmtId="0" fontId="16" fillId="0" borderId="20" xfId="0" applyFont="1" applyBorder="1"/>
    <xf numFmtId="0" fontId="16" fillId="0" borderId="25" xfId="0" applyFont="1" applyBorder="1"/>
    <xf numFmtId="0" fontId="11" fillId="0" borderId="20" xfId="0" applyFont="1" applyFill="1" applyBorder="1"/>
    <xf numFmtId="43" fontId="16" fillId="0" borderId="12" xfId="3" applyFont="1" applyBorder="1"/>
    <xf numFmtId="43" fontId="18" fillId="0" borderId="0" xfId="3" applyFont="1" applyFill="1" applyBorder="1"/>
    <xf numFmtId="43" fontId="16" fillId="0" borderId="16" xfId="3" applyFont="1" applyBorder="1"/>
    <xf numFmtId="43" fontId="17" fillId="0" borderId="0" xfId="3" applyFont="1"/>
    <xf numFmtId="43" fontId="19" fillId="4" borderId="17" xfId="3" applyFont="1" applyFill="1" applyBorder="1" applyAlignment="1">
      <alignment horizontal="center"/>
    </xf>
    <xf numFmtId="43" fontId="19" fillId="4" borderId="15" xfId="3" applyFont="1" applyFill="1" applyBorder="1" applyAlignment="1">
      <alignment horizontal="center"/>
    </xf>
    <xf numFmtId="43" fontId="17" fillId="0" borderId="21" xfId="3" applyFont="1" applyFill="1" applyBorder="1" applyAlignment="1">
      <alignment horizontal="center"/>
    </xf>
    <xf numFmtId="43" fontId="11" fillId="0" borderId="21" xfId="3" applyFont="1" applyFill="1" applyBorder="1" applyAlignment="1">
      <alignment horizontal="center"/>
    </xf>
    <xf numFmtId="43" fontId="11" fillId="0" borderId="13" xfId="3" applyFont="1" applyFill="1" applyBorder="1" applyAlignment="1">
      <alignment horizontal="center"/>
    </xf>
    <xf numFmtId="43" fontId="11" fillId="0" borderId="22" xfId="3" applyFont="1" applyFill="1" applyBorder="1" applyAlignment="1">
      <alignment horizontal="center"/>
    </xf>
    <xf numFmtId="43" fontId="11" fillId="0" borderId="12" xfId="3" applyFont="1" applyFill="1" applyBorder="1" applyAlignment="1">
      <alignment horizontal="center"/>
    </xf>
    <xf numFmtId="43" fontId="16" fillId="0" borderId="20" xfId="3" applyFont="1" applyBorder="1" applyAlignment="1">
      <alignment horizontal="center"/>
    </xf>
    <xf numFmtId="43" fontId="26" fillId="0" borderId="0" xfId="3" applyFont="1" applyFill="1"/>
    <xf numFmtId="43" fontId="18" fillId="0" borderId="0" xfId="3" applyFont="1"/>
    <xf numFmtId="43" fontId="19" fillId="9" borderId="17" xfId="3" applyFont="1" applyFill="1" applyBorder="1" applyAlignment="1">
      <alignment horizontal="center"/>
    </xf>
    <xf numFmtId="43" fontId="17" fillId="0" borderId="0" xfId="3" applyFont="1" applyAlignment="1">
      <alignment horizontal="center"/>
    </xf>
    <xf numFmtId="43" fontId="16" fillId="0" borderId="13" xfId="3" applyFont="1" applyBorder="1" applyAlignment="1">
      <alignment horizontal="center"/>
    </xf>
    <xf numFmtId="43" fontId="27" fillId="0" borderId="0" xfId="3" applyFont="1" applyAlignment="1">
      <alignment horizontal="center"/>
    </xf>
    <xf numFmtId="43" fontId="16" fillId="0" borderId="0" xfId="3" applyFont="1" applyFill="1" applyBorder="1" applyAlignment="1"/>
    <xf numFmtId="43" fontId="19" fillId="8" borderId="17" xfId="3" applyFont="1" applyFill="1" applyBorder="1"/>
    <xf numFmtId="171" fontId="19" fillId="8" borderId="17" xfId="3" applyNumberFormat="1" applyFont="1" applyFill="1" applyBorder="1"/>
    <xf numFmtId="43" fontId="19" fillId="8" borderId="18" xfId="3" applyFont="1" applyFill="1" applyBorder="1"/>
    <xf numFmtId="171" fontId="19" fillId="8" borderId="18" xfId="3" applyNumberFormat="1" applyFont="1" applyFill="1" applyBorder="1"/>
    <xf numFmtId="43" fontId="25" fillId="0" borderId="0" xfId="3" applyFont="1"/>
    <xf numFmtId="0" fontId="16" fillId="0" borderId="0" xfId="0" applyFont="1" applyFill="1" applyBorder="1"/>
    <xf numFmtId="43" fontId="17" fillId="0" borderId="0" xfId="3" applyFont="1" applyFill="1" applyBorder="1" applyAlignment="1"/>
    <xf numFmtId="43" fontId="17" fillId="0" borderId="0" xfId="3" applyFont="1" applyFill="1" applyBorder="1" applyAlignment="1">
      <alignment horizontal="center"/>
    </xf>
    <xf numFmtId="43" fontId="19" fillId="4" borderId="15" xfId="3" applyFont="1" applyFill="1" applyBorder="1" applyAlignment="1">
      <alignment horizontal="center"/>
    </xf>
    <xf numFmtId="43" fontId="19" fillId="9" borderId="17" xfId="3" applyFont="1" applyFill="1" applyBorder="1"/>
    <xf numFmtId="10" fontId="19" fillId="8" borderId="17" xfId="2" applyNumberFormat="1" applyFont="1" applyFill="1" applyBorder="1"/>
    <xf numFmtId="0" fontId="28" fillId="15" borderId="26" xfId="0" applyFont="1" applyFill="1" applyBorder="1"/>
    <xf numFmtId="43" fontId="28" fillId="15" borderId="22" xfId="0" applyNumberFormat="1" applyFont="1" applyFill="1" applyBorder="1"/>
    <xf numFmtId="0" fontId="28" fillId="15" borderId="16" xfId="0" applyFont="1" applyFill="1" applyBorder="1"/>
    <xf numFmtId="43" fontId="28" fillId="15" borderId="13" xfId="0" applyNumberFormat="1" applyFont="1" applyFill="1" applyBorder="1"/>
    <xf numFmtId="10" fontId="28" fillId="15" borderId="13" xfId="0" applyNumberFormat="1" applyFont="1" applyFill="1" applyBorder="1"/>
    <xf numFmtId="0" fontId="28" fillId="15" borderId="19" xfId="0" applyFont="1" applyFill="1" applyBorder="1"/>
    <xf numFmtId="10" fontId="28" fillId="15" borderId="23" xfId="0" applyNumberFormat="1" applyFont="1" applyFill="1" applyBorder="1"/>
    <xf numFmtId="43" fontId="11" fillId="11" borderId="0" xfId="3" applyFont="1" applyFill="1" applyBorder="1" applyAlignment="1">
      <alignment horizontal="center" vertical="center"/>
    </xf>
    <xf numFmtId="43" fontId="11" fillId="4" borderId="0" xfId="3" applyFont="1" applyFill="1" applyBorder="1" applyAlignment="1">
      <alignment horizontal="center" vertical="center"/>
    </xf>
    <xf numFmtId="43" fontId="17" fillId="0" borderId="5" xfId="3" applyFont="1" applyFill="1" applyBorder="1" applyAlignment="1">
      <alignment horizontal="center" vertical="center" wrapText="1"/>
    </xf>
    <xf numFmtId="169" fontId="17" fillId="0" borderId="5" xfId="0" applyNumberFormat="1" applyFont="1" applyFill="1" applyBorder="1" applyAlignment="1">
      <alignment horizontal="center"/>
    </xf>
    <xf numFmtId="1" fontId="11" fillId="2" borderId="0" xfId="0" applyNumberFormat="1" applyFont="1" applyFill="1" applyBorder="1" applyAlignment="1">
      <alignment horizontal="center" vertical="center" wrapText="1"/>
    </xf>
    <xf numFmtId="1" fontId="11" fillId="4" borderId="0" xfId="0" applyNumberFormat="1" applyFont="1" applyFill="1" applyBorder="1" applyAlignment="1">
      <alignment horizontal="center" vertical="center" wrapText="1"/>
    </xf>
    <xf numFmtId="1" fontId="17" fillId="0" borderId="5" xfId="0" applyNumberFormat="1" applyFont="1" applyFill="1" applyBorder="1" applyAlignment="1">
      <alignment horizontal="center" vertical="top" wrapText="1"/>
    </xf>
    <xf numFmtId="1" fontId="19" fillId="5" borderId="5" xfId="3" applyNumberFormat="1" applyFont="1" applyFill="1" applyBorder="1" applyAlignment="1">
      <alignment horizontal="center"/>
    </xf>
    <xf numFmtId="1" fontId="16" fillId="0" borderId="0" xfId="0" applyNumberFormat="1" applyFont="1" applyAlignment="1">
      <alignment horizontal="center"/>
    </xf>
    <xf numFmtId="0" fontId="16" fillId="5" borderId="4" xfId="3" applyNumberFormat="1" applyFont="1" applyFill="1" applyBorder="1" applyAlignment="1">
      <alignment horizontal="center"/>
    </xf>
    <xf numFmtId="43" fontId="16" fillId="5" borderId="4" xfId="3" applyFont="1" applyFill="1" applyBorder="1" applyAlignment="1">
      <alignment horizontal="left"/>
    </xf>
    <xf numFmtId="0" fontId="19" fillId="16" borderId="26" xfId="0" applyFont="1" applyFill="1" applyBorder="1" applyAlignment="1" applyProtection="1">
      <alignment horizontal="center"/>
    </xf>
    <xf numFmtId="43" fontId="19" fillId="16" borderId="51" xfId="3" applyFont="1" applyFill="1" applyBorder="1" applyProtection="1"/>
    <xf numFmtId="43" fontId="19" fillId="16" borderId="14" xfId="3" applyFont="1" applyFill="1" applyBorder="1" applyProtection="1"/>
    <xf numFmtId="10" fontId="19" fillId="16" borderId="52" xfId="2" applyNumberFormat="1" applyFont="1" applyFill="1" applyBorder="1" applyProtection="1"/>
    <xf numFmtId="0" fontId="11" fillId="2" borderId="1" xfId="0" applyFont="1" applyFill="1" applyBorder="1" applyAlignment="1">
      <alignment horizontal="center" vertical="center" wrapText="1"/>
    </xf>
    <xf numFmtId="2" fontId="17" fillId="0" borderId="27" xfId="0" applyNumberFormat="1" applyFont="1" applyBorder="1" applyAlignment="1">
      <alignment horizontal="center" vertical="center"/>
    </xf>
    <xf numFmtId="2" fontId="17" fillId="0" borderId="30" xfId="0" applyNumberFormat="1" applyFont="1" applyBorder="1" applyAlignment="1">
      <alignment horizontal="center" vertical="center"/>
    </xf>
    <xf numFmtId="2" fontId="17" fillId="0" borderId="32" xfId="0" applyNumberFormat="1" applyFont="1" applyBorder="1" applyAlignment="1">
      <alignment horizontal="center" vertical="center"/>
    </xf>
    <xf numFmtId="0" fontId="11" fillId="2" borderId="3" xfId="0" applyFont="1" applyFill="1" applyBorder="1" applyAlignment="1">
      <alignment horizontal="center" vertical="center"/>
    </xf>
    <xf numFmtId="0" fontId="16" fillId="0" borderId="0" xfId="0" applyFont="1" applyFill="1" applyAlignment="1">
      <alignment horizontal="center"/>
    </xf>
    <xf numFmtId="0" fontId="19" fillId="3" borderId="1" xfId="0" applyFont="1" applyFill="1" applyBorder="1" applyAlignment="1">
      <alignment horizontal="center"/>
    </xf>
    <xf numFmtId="0" fontId="11" fillId="4" borderId="2" xfId="0" applyFont="1" applyFill="1" applyBorder="1" applyAlignment="1">
      <alignment horizontal="center" vertical="center" wrapText="1"/>
    </xf>
    <xf numFmtId="0" fontId="11" fillId="12" borderId="42" xfId="0" applyFont="1" applyFill="1" applyBorder="1" applyAlignment="1" applyProtection="1">
      <alignment horizontal="right"/>
    </xf>
    <xf numFmtId="0" fontId="11" fillId="12" borderId="39" xfId="0" applyFont="1" applyFill="1" applyBorder="1" applyAlignment="1" applyProtection="1">
      <alignment horizontal="right"/>
    </xf>
    <xf numFmtId="0" fontId="11" fillId="12" borderId="38" xfId="0" applyFont="1" applyFill="1" applyBorder="1" applyAlignment="1" applyProtection="1">
      <alignment horizontal="right"/>
    </xf>
    <xf numFmtId="0" fontId="11" fillId="2" borderId="7" xfId="0" applyFont="1" applyFill="1" applyBorder="1" applyAlignment="1" applyProtection="1">
      <alignment horizontal="center"/>
    </xf>
    <xf numFmtId="0" fontId="7" fillId="7" borderId="9" xfId="0" applyFont="1" applyFill="1" applyBorder="1" applyAlignment="1" applyProtection="1">
      <alignment horizontal="center"/>
    </xf>
    <xf numFmtId="0" fontId="7" fillId="7" borderId="10" xfId="0" applyFont="1" applyFill="1" applyBorder="1" applyAlignment="1" applyProtection="1">
      <alignment horizontal="center"/>
    </xf>
    <xf numFmtId="43" fontId="19" fillId="4" borderId="14" xfId="3" applyFont="1" applyFill="1" applyBorder="1" applyAlignment="1">
      <alignment horizontal="center"/>
    </xf>
    <xf numFmtId="43" fontId="19" fillId="4" borderId="15" xfId="3" applyFont="1" applyFill="1" applyBorder="1" applyAlignment="1">
      <alignment horizontal="center"/>
    </xf>
    <xf numFmtId="0" fontId="19" fillId="4" borderId="14" xfId="0" applyFont="1" applyFill="1" applyBorder="1" applyAlignment="1">
      <alignment horizontal="center"/>
    </xf>
    <xf numFmtId="0" fontId="19" fillId="4" borderId="15" xfId="0" applyFont="1" applyFill="1" applyBorder="1" applyAlignment="1">
      <alignment horizontal="center"/>
    </xf>
    <xf numFmtId="43" fontId="25" fillId="15" borderId="14" xfId="3" applyFont="1" applyFill="1" applyBorder="1" applyAlignment="1">
      <alignment horizontal="center"/>
    </xf>
    <xf numFmtId="43" fontId="25" fillId="15" borderId="15" xfId="3" applyFont="1" applyFill="1" applyBorder="1" applyAlignment="1">
      <alignment horizontal="center"/>
    </xf>
    <xf numFmtId="43" fontId="19" fillId="17" borderId="49" xfId="3" applyFont="1" applyFill="1" applyBorder="1" applyProtection="1"/>
    <xf numFmtId="43" fontId="19" fillId="17" borderId="50" xfId="3" applyFont="1" applyFill="1" applyBorder="1" applyProtection="1"/>
    <xf numFmtId="43" fontId="19" fillId="17" borderId="52" xfId="3" applyFont="1" applyFill="1" applyBorder="1" applyProtection="1"/>
    <xf numFmtId="0" fontId="29" fillId="0" borderId="0" xfId="0" applyFont="1" applyProtection="1"/>
    <xf numFmtId="0" fontId="24" fillId="0" borderId="0" xfId="0" applyFont="1"/>
    <xf numFmtId="0" fontId="30" fillId="2" borderId="1" xfId="0" applyFont="1" applyFill="1" applyBorder="1" applyAlignment="1">
      <alignment horizontal="center"/>
    </xf>
    <xf numFmtId="0" fontId="31" fillId="0" borderId="0" xfId="0" applyFont="1" applyFill="1"/>
    <xf numFmtId="0" fontId="30" fillId="2" borderId="0" xfId="0" applyFont="1" applyFill="1" applyBorder="1" applyAlignment="1">
      <alignment horizontal="left" vertical="center"/>
    </xf>
    <xf numFmtId="0" fontId="30" fillId="2" borderId="0" xfId="0" applyFont="1" applyFill="1" applyBorder="1" applyAlignment="1">
      <alignment horizontal="center" vertical="center" wrapText="1"/>
    </xf>
    <xf numFmtId="0" fontId="32" fillId="0" borderId="0" xfId="0" applyFont="1"/>
  </cellXfs>
  <cellStyles count="5">
    <cellStyle name="Hipervínculo" xfId="4" builtinId="8"/>
    <cellStyle name="Millares" xfId="3" builtinId="3"/>
    <cellStyle name="Moneda" xfId="1" builtinId="4"/>
    <cellStyle name="Normal" xfId="0" builtinId="0"/>
    <cellStyle name="Porcentual" xfId="2" builtinId="5"/>
  </cellStyles>
  <dxfs count="5">
    <dxf>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925" b="1" i="0" u="none" strike="noStrike" baseline="0">
                <a:solidFill>
                  <a:srgbClr val="000000"/>
                </a:solidFill>
                <a:latin typeface="Arial Narrow"/>
                <a:ea typeface="Arial Narrow"/>
                <a:cs typeface="Arial Narrow"/>
              </a:defRPr>
            </a:pPr>
            <a:r>
              <a:rPr lang="es-AR"/>
              <a:t>Comparación entre Egresos e Ingresos</a:t>
            </a:r>
          </a:p>
        </c:rich>
      </c:tx>
      <c:layout>
        <c:manualLayout>
          <c:xMode val="edge"/>
          <c:yMode val="edge"/>
          <c:x val="0.37446860381843472"/>
          <c:y val="4.0000173611864615E-2"/>
        </c:manualLayout>
      </c:layout>
      <c:spPr>
        <a:noFill/>
        <a:ln w="25400">
          <a:noFill/>
        </a:ln>
      </c:spPr>
    </c:title>
    <c:plotArea>
      <c:layout>
        <c:manualLayout>
          <c:layoutTarget val="inner"/>
          <c:xMode val="edge"/>
          <c:yMode val="edge"/>
          <c:x val="7.9432734143304345E-2"/>
          <c:y val="0.17777854938606524"/>
          <c:w val="0.89078137574991056"/>
          <c:h val="0.63555831405518348"/>
        </c:manualLayout>
      </c:layout>
      <c:barChart>
        <c:barDir val="col"/>
        <c:grouping val="clustered"/>
        <c:ser>
          <c:idx val="1"/>
          <c:order val="0"/>
          <c:tx>
            <c:v>Ingresos</c:v>
          </c:tx>
          <c:cat>
            <c:strRef>
              <c:f>CashFlow!$E$11:$P$11</c:f>
              <c:strCache>
                <c:ptCount val="12"/>
                <c:pt idx="0">
                  <c:v> 1º Mes </c:v>
                </c:pt>
                <c:pt idx="1">
                  <c:v> 2º Mes </c:v>
                </c:pt>
                <c:pt idx="2">
                  <c:v> 3º Mes </c:v>
                </c:pt>
                <c:pt idx="3">
                  <c:v> 4º Mes </c:v>
                </c:pt>
                <c:pt idx="4">
                  <c:v> 5º Mes </c:v>
                </c:pt>
                <c:pt idx="5">
                  <c:v> 6º Mes </c:v>
                </c:pt>
                <c:pt idx="6">
                  <c:v> 7º Mes </c:v>
                </c:pt>
                <c:pt idx="7">
                  <c:v> 8º Mes </c:v>
                </c:pt>
                <c:pt idx="8">
                  <c:v> 9º Mes </c:v>
                </c:pt>
                <c:pt idx="9">
                  <c:v> 10º Mes </c:v>
                </c:pt>
                <c:pt idx="10">
                  <c:v> 11º Mes </c:v>
                </c:pt>
                <c:pt idx="11">
                  <c:v> 12º Mes </c:v>
                </c:pt>
              </c:strCache>
            </c:strRef>
          </c:cat>
          <c:val>
            <c:numRef>
              <c:f>CashFlow!$E$16:$P$16</c:f>
              <c:numCache>
                <c:formatCode>_ * #,##0.00_ ;_ * \-#,##0.00_ ;_ * "-"??_ ;_ @_ </c:formatCode>
                <c:ptCount val="12"/>
                <c:pt idx="0">
                  <c:v>65000</c:v>
                </c:pt>
                <c:pt idx="1">
                  <c:v>38500</c:v>
                </c:pt>
                <c:pt idx="2">
                  <c:v>42350</c:v>
                </c:pt>
                <c:pt idx="3">
                  <c:v>46585.000000000007</c:v>
                </c:pt>
                <c:pt idx="4">
                  <c:v>51243.500000000015</c:v>
                </c:pt>
                <c:pt idx="5">
                  <c:v>56367.85000000002</c:v>
                </c:pt>
                <c:pt idx="6">
                  <c:v>62004.635000000024</c:v>
                </c:pt>
                <c:pt idx="7">
                  <c:v>68205.098500000036</c:v>
                </c:pt>
                <c:pt idx="8">
                  <c:v>75025.608350000053</c:v>
                </c:pt>
                <c:pt idx="9">
                  <c:v>82528.169185000064</c:v>
                </c:pt>
                <c:pt idx="10">
                  <c:v>90780.986103500079</c:v>
                </c:pt>
                <c:pt idx="11">
                  <c:v>99859.084713850098</c:v>
                </c:pt>
              </c:numCache>
            </c:numRef>
          </c:val>
        </c:ser>
        <c:ser>
          <c:idx val="2"/>
          <c:order val="1"/>
          <c:tx>
            <c:v>Egresos</c:v>
          </c:tx>
          <c:cat>
            <c:strRef>
              <c:f>CashFlow!$E$11:$P$11</c:f>
              <c:strCache>
                <c:ptCount val="12"/>
                <c:pt idx="0">
                  <c:v> 1º Mes </c:v>
                </c:pt>
                <c:pt idx="1">
                  <c:v> 2º Mes </c:v>
                </c:pt>
                <c:pt idx="2">
                  <c:v> 3º Mes </c:v>
                </c:pt>
                <c:pt idx="3">
                  <c:v> 4º Mes </c:v>
                </c:pt>
                <c:pt idx="4">
                  <c:v> 5º Mes </c:v>
                </c:pt>
                <c:pt idx="5">
                  <c:v> 6º Mes </c:v>
                </c:pt>
                <c:pt idx="6">
                  <c:v> 7º Mes </c:v>
                </c:pt>
                <c:pt idx="7">
                  <c:v> 8º Mes </c:v>
                </c:pt>
                <c:pt idx="8">
                  <c:v> 9º Mes </c:v>
                </c:pt>
                <c:pt idx="9">
                  <c:v> 10º Mes </c:v>
                </c:pt>
                <c:pt idx="10">
                  <c:v> 11º Mes </c:v>
                </c:pt>
                <c:pt idx="11">
                  <c:v> 12º Mes </c:v>
                </c:pt>
              </c:strCache>
            </c:strRef>
          </c:cat>
          <c:val>
            <c:numRef>
              <c:f>CashFlow!$E$52:$P$52</c:f>
              <c:numCache>
                <c:formatCode>_ * #,##0.00_ ;_ * \-#,##0.00_ ;_ * "-"??_ ;_ @_ </c:formatCode>
                <c:ptCount val="12"/>
                <c:pt idx="0">
                  <c:v>128250</c:v>
                </c:pt>
                <c:pt idx="1">
                  <c:v>38335</c:v>
                </c:pt>
                <c:pt idx="2">
                  <c:v>41068.5</c:v>
                </c:pt>
                <c:pt idx="3">
                  <c:v>44075.350000000006</c:v>
                </c:pt>
                <c:pt idx="4">
                  <c:v>47382.885000000009</c:v>
                </c:pt>
                <c:pt idx="5">
                  <c:v>55821.173500000019</c:v>
                </c:pt>
                <c:pt idx="6">
                  <c:v>55023.290850000012</c:v>
                </c:pt>
                <c:pt idx="7">
                  <c:v>59425.619935000024</c:v>
                </c:pt>
                <c:pt idx="8">
                  <c:v>64268.181928500038</c:v>
                </c:pt>
                <c:pt idx="9">
                  <c:v>69595.000121350051</c:v>
                </c:pt>
                <c:pt idx="10">
                  <c:v>75454.500133485053</c:v>
                </c:pt>
                <c:pt idx="11">
                  <c:v>86699.95014683358</c:v>
                </c:pt>
              </c:numCache>
            </c:numRef>
          </c:val>
        </c:ser>
        <c:axId val="54388992"/>
        <c:axId val="54407168"/>
      </c:barChart>
      <c:catAx>
        <c:axId val="54388992"/>
        <c:scaling>
          <c:orientation val="minMax"/>
        </c:scaling>
        <c:axPos val="b"/>
        <c:numFmt formatCode="_ \$\ * #,##0.00_ ;_ \$\ * \-#,##0.00_ ;_ \$\ * &quot;-&quot;??_ ;_ @_ " sourceLinked="1"/>
        <c:tickLblPos val="nextTo"/>
        <c:spPr>
          <a:ln w="3175">
            <a:solidFill>
              <a:srgbClr val="000000"/>
            </a:solidFill>
            <a:prstDash val="solid"/>
          </a:ln>
        </c:spPr>
        <c:txPr>
          <a:bodyPr rot="-5400000" vert="horz"/>
          <a:lstStyle/>
          <a:p>
            <a:pPr>
              <a:defRPr sz="800" b="1" i="0" u="none" strike="noStrike" baseline="0">
                <a:solidFill>
                  <a:srgbClr val="000000"/>
                </a:solidFill>
                <a:latin typeface="Arial"/>
                <a:ea typeface="Arial"/>
                <a:cs typeface="Arial"/>
              </a:defRPr>
            </a:pPr>
            <a:endParaRPr lang="es-AR"/>
          </a:p>
        </c:txPr>
        <c:crossAx val="54407168"/>
        <c:crosses val="autoZero"/>
        <c:auto val="1"/>
        <c:lblAlgn val="ctr"/>
        <c:lblOffset val="100"/>
        <c:tickLblSkip val="1"/>
        <c:tickMarkSkip val="1"/>
      </c:catAx>
      <c:valAx>
        <c:axId val="54407168"/>
        <c:scaling>
          <c:orientation val="minMax"/>
        </c:scaling>
        <c:axPos val="l"/>
        <c:majorGridlines>
          <c:spPr>
            <a:ln w="3175">
              <a:solidFill>
                <a:srgbClr val="000000"/>
              </a:solidFill>
              <a:prstDash val="solid"/>
            </a:ln>
          </c:spPr>
        </c:majorGridlines>
        <c:numFmt formatCode="#,##0.00" sourceLinked="0"/>
        <c:tickLblPos val="nextTo"/>
        <c:spPr>
          <a:ln w="3175">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s-AR"/>
          </a:p>
        </c:txPr>
        <c:crossAx val="54388992"/>
        <c:crosses val="autoZero"/>
        <c:crossBetween val="between"/>
      </c:valAx>
      <c:spPr>
        <a:solidFill>
          <a:srgbClr val="C0C0C0"/>
        </a:solidFill>
        <a:ln w="12700">
          <a:solidFill>
            <a:srgbClr val="808080"/>
          </a:solidFill>
          <a:prstDash val="solid"/>
        </a:ln>
      </c:spPr>
    </c:plotArea>
    <c:legend>
      <c:legendPos val="t"/>
      <c:layout>
        <c:manualLayout>
          <c:xMode val="edge"/>
          <c:yMode val="edge"/>
          <c:x val="0.72766058241991161"/>
          <c:y val="2.2222318673258187E-2"/>
          <c:w val="0.1440337257420882"/>
          <c:h val="3.92756769601331E-2"/>
        </c:manualLayout>
      </c:layout>
      <c:spPr>
        <a:solidFill>
          <a:srgbClr val="FFFFFF"/>
        </a:solidFill>
        <a:ln w="3175">
          <a:solidFill>
            <a:srgbClr val="000000"/>
          </a:solidFill>
          <a:prstDash val="solid"/>
        </a:ln>
      </c:spPr>
      <c:txPr>
        <a:bodyPr/>
        <a:lstStyle/>
        <a:p>
          <a:pPr>
            <a:defRPr sz="735" b="1" i="0" u="none" strike="noStrike" baseline="0">
              <a:solidFill>
                <a:srgbClr val="000000"/>
              </a:solidFill>
              <a:latin typeface="Arial Narrow"/>
              <a:ea typeface="Arial Narrow"/>
              <a:cs typeface="Arial Narrow"/>
            </a:defRPr>
          </a:pPr>
          <a:endParaRPr lang="es-AR"/>
        </a:p>
      </c:txPr>
    </c:legend>
    <c:plotVisOnly val="1"/>
    <c:dispBlanksAs val="gap"/>
  </c:chart>
  <c:spPr>
    <a:gradFill rotWithShape="0">
      <a:gsLst>
        <a:gs pos="0">
          <a:srgbClr val="FFFFFF"/>
        </a:gs>
        <a:gs pos="100000">
          <a:srgbClr val="C0C0C0"/>
        </a:gs>
      </a:gsLst>
      <a:lin ang="18900000" scaled="1"/>
    </a:gra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s-AR"/>
    </a:p>
  </c:txPr>
  <c:printSettings>
    <c:headerFooter alignWithMargins="0"/>
    <c:pageMargins b="1" l="0.75000000000000089" r="0.75000000000000089"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125" b="1" i="0" u="none" strike="noStrike" baseline="0">
                <a:solidFill>
                  <a:srgbClr val="000000"/>
                </a:solidFill>
                <a:latin typeface="Arial Narrow"/>
                <a:ea typeface="Arial Narrow"/>
                <a:cs typeface="Arial Narrow"/>
              </a:defRPr>
            </a:pPr>
            <a:r>
              <a:rPr lang="es-AR"/>
              <a:t>Aportes e Inversiones</a:t>
            </a:r>
          </a:p>
        </c:rich>
      </c:tx>
      <c:layout>
        <c:manualLayout>
          <c:xMode val="edge"/>
          <c:yMode val="edge"/>
          <c:x val="0.40425587912217298"/>
          <c:y val="3.6764705882352942E-2"/>
        </c:manualLayout>
      </c:layout>
      <c:spPr>
        <a:noFill/>
        <a:ln w="25400">
          <a:noFill/>
        </a:ln>
      </c:spPr>
    </c:title>
    <c:plotArea>
      <c:layout>
        <c:manualLayout>
          <c:layoutTarget val="inner"/>
          <c:xMode val="edge"/>
          <c:yMode val="edge"/>
          <c:x val="7.9432734143304345E-2"/>
          <c:y val="0.15808823529411786"/>
          <c:w val="0.89078137574991056"/>
          <c:h val="0.65271416796731141"/>
        </c:manualLayout>
      </c:layout>
      <c:barChart>
        <c:barDir val="col"/>
        <c:grouping val="clustered"/>
        <c:ser>
          <c:idx val="0"/>
          <c:order val="0"/>
          <c:cat>
            <c:strRef>
              <c:f>CashFlow!$E$11:$P$11</c:f>
              <c:strCache>
                <c:ptCount val="12"/>
                <c:pt idx="0">
                  <c:v> 1º Mes </c:v>
                </c:pt>
                <c:pt idx="1">
                  <c:v> 2º Mes </c:v>
                </c:pt>
                <c:pt idx="2">
                  <c:v> 3º Mes </c:v>
                </c:pt>
                <c:pt idx="3">
                  <c:v> 4º Mes </c:v>
                </c:pt>
                <c:pt idx="4">
                  <c:v> 5º Mes </c:v>
                </c:pt>
                <c:pt idx="5">
                  <c:v> 6º Mes </c:v>
                </c:pt>
                <c:pt idx="6">
                  <c:v> 7º Mes </c:v>
                </c:pt>
                <c:pt idx="7">
                  <c:v> 8º Mes </c:v>
                </c:pt>
                <c:pt idx="8">
                  <c:v> 9º Mes </c:v>
                </c:pt>
                <c:pt idx="9">
                  <c:v> 10º Mes </c:v>
                </c:pt>
                <c:pt idx="10">
                  <c:v> 11º Mes </c:v>
                </c:pt>
                <c:pt idx="11">
                  <c:v> 12º Mes </c:v>
                </c:pt>
              </c:strCache>
            </c:strRef>
          </c:cat>
          <c:val>
            <c:numRef>
              <c:f>CashFlow!$E$14:$P$14</c:f>
              <c:numCache>
                <c:formatCode>_ * #,##0.00_ ;_ * \-#,##0.00_ ;_ * "-"??_ ;_ @_ </c:formatCode>
                <c:ptCount val="12"/>
                <c:pt idx="0">
                  <c:v>100000</c:v>
                </c:pt>
                <c:pt idx="4">
                  <c:v>20000</c:v>
                </c:pt>
                <c:pt idx="5">
                  <c:v>-5000</c:v>
                </c:pt>
                <c:pt idx="6">
                  <c:v>-5000</c:v>
                </c:pt>
                <c:pt idx="7">
                  <c:v>-5000</c:v>
                </c:pt>
                <c:pt idx="8">
                  <c:v>-5000</c:v>
                </c:pt>
                <c:pt idx="9">
                  <c:v>-5000</c:v>
                </c:pt>
                <c:pt idx="10">
                  <c:v>-5000</c:v>
                </c:pt>
                <c:pt idx="11">
                  <c:v>-5000</c:v>
                </c:pt>
              </c:numCache>
            </c:numRef>
          </c:val>
        </c:ser>
        <c:axId val="54439936"/>
        <c:axId val="54441472"/>
      </c:barChart>
      <c:catAx>
        <c:axId val="54439936"/>
        <c:scaling>
          <c:orientation val="minMax"/>
        </c:scaling>
        <c:axPos val="b"/>
        <c:numFmt formatCode="_ * #,##0.00_ ;_ * \-#,##0.00_ ;_ * &quot;-&quot;??_ ;_ @_ " sourceLinked="1"/>
        <c:tickLblPos val="nextTo"/>
        <c:spPr>
          <a:ln w="3175">
            <a:solidFill>
              <a:srgbClr val="000000"/>
            </a:solidFill>
            <a:prstDash val="solid"/>
          </a:ln>
        </c:spPr>
        <c:txPr>
          <a:bodyPr rot="-5400000" vert="horz"/>
          <a:lstStyle/>
          <a:p>
            <a:pPr>
              <a:defRPr sz="925" b="1" i="0" u="none" strike="noStrike" baseline="0">
                <a:solidFill>
                  <a:srgbClr val="000000"/>
                </a:solidFill>
                <a:latin typeface="Arial"/>
                <a:ea typeface="Arial"/>
                <a:cs typeface="Arial"/>
              </a:defRPr>
            </a:pPr>
            <a:endParaRPr lang="es-AR"/>
          </a:p>
        </c:txPr>
        <c:crossAx val="54441472"/>
        <c:crosses val="autoZero"/>
        <c:auto val="1"/>
        <c:lblAlgn val="ctr"/>
        <c:lblOffset val="100"/>
        <c:tickLblSkip val="1"/>
        <c:tickMarkSkip val="1"/>
      </c:catAx>
      <c:valAx>
        <c:axId val="54441472"/>
        <c:scaling>
          <c:orientation val="minMax"/>
        </c:scaling>
        <c:axPos val="l"/>
        <c:numFmt formatCode="#,##0.00" sourceLinked="0"/>
        <c:tickLblPos val="nextTo"/>
        <c:spPr>
          <a:ln w="3175">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s-AR"/>
          </a:p>
        </c:txPr>
        <c:crossAx val="54439936"/>
        <c:crosses val="autoZero"/>
        <c:crossBetween val="between"/>
      </c:valAx>
      <c:spPr>
        <a:gradFill rotWithShape="0">
          <a:gsLst>
            <a:gs pos="0">
              <a:srgbClr val="000000"/>
            </a:gs>
            <a:gs pos="50000">
              <a:srgbClr val="C0C0C0"/>
            </a:gs>
            <a:gs pos="100000">
              <a:srgbClr val="000000"/>
            </a:gs>
          </a:gsLst>
          <a:lin ang="18900000" scaled="1"/>
        </a:gradFill>
        <a:ln w="12700">
          <a:solidFill>
            <a:srgbClr val="808080"/>
          </a:solidFill>
          <a:prstDash val="solid"/>
        </a:ln>
      </c:spPr>
    </c:plotArea>
    <c:plotVisOnly val="1"/>
    <c:dispBlanksAs val="gap"/>
  </c:chart>
  <c:spPr>
    <a:gradFill rotWithShape="0">
      <a:gsLst>
        <a:gs pos="0">
          <a:srgbClr val="FFFFFF"/>
        </a:gs>
        <a:gs pos="100000">
          <a:srgbClr val="C0C0C0"/>
        </a:gs>
      </a:gsLst>
      <a:lin ang="18900000" scaled="1"/>
    </a:gra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s-AR"/>
    </a:p>
  </c:txPr>
  <c:printSettings>
    <c:headerFooter alignWithMargins="0"/>
    <c:pageMargins b="1" l="0.75000000000000089" r="0.75000000000000089" t="1" header="0" footer="0"/>
    <c:pageSetup orientation="landscape" horizontalDpi="360" verticalDpi="0" copies="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152400</xdr:colOff>
      <xdr:row>7</xdr:row>
      <xdr:rowOff>0</xdr:rowOff>
    </xdr:from>
    <xdr:to>
      <xdr:col>16</xdr:col>
      <xdr:colOff>533400</xdr:colOff>
      <xdr:row>13</xdr:row>
      <xdr:rowOff>114300</xdr:rowOff>
    </xdr:to>
    <xdr:sp macro="" textlink="">
      <xdr:nvSpPr>
        <xdr:cNvPr id="4" name="AutoShape 30"/>
        <xdr:cNvSpPr>
          <a:spLocks/>
        </xdr:cNvSpPr>
      </xdr:nvSpPr>
      <xdr:spPr bwMode="auto">
        <a:xfrm>
          <a:off x="11325225" y="38100"/>
          <a:ext cx="381000" cy="1200150"/>
        </a:xfrm>
        <a:prstGeom prst="rightBrace">
          <a:avLst>
            <a:gd name="adj1" fmla="val 26250"/>
            <a:gd name="adj2" fmla="val 50000"/>
          </a:avLst>
        </a:prstGeom>
        <a:noFill/>
        <a:ln w="9525">
          <a:noFill/>
          <a:round/>
          <a:headEnd/>
          <a:tailEnd/>
        </a:ln>
        <a:effectLst/>
      </xdr:spPr>
    </xdr:sp>
    <xdr:clientData/>
  </xdr:twoCellAnchor>
  <xdr:twoCellAnchor>
    <xdr:from>
      <xdr:col>16</xdr:col>
      <xdr:colOff>152400</xdr:colOff>
      <xdr:row>3</xdr:row>
      <xdr:rowOff>38100</xdr:rowOff>
    </xdr:from>
    <xdr:to>
      <xdr:col>16</xdr:col>
      <xdr:colOff>533400</xdr:colOff>
      <xdr:row>11</xdr:row>
      <xdr:rowOff>114300</xdr:rowOff>
    </xdr:to>
    <xdr:sp macro="" textlink="">
      <xdr:nvSpPr>
        <xdr:cNvPr id="8" name="AutoShape 30"/>
        <xdr:cNvSpPr>
          <a:spLocks/>
        </xdr:cNvSpPr>
      </xdr:nvSpPr>
      <xdr:spPr bwMode="auto">
        <a:xfrm>
          <a:off x="11325225" y="38100"/>
          <a:ext cx="381000" cy="1200150"/>
        </a:xfrm>
        <a:prstGeom prst="rightBrace">
          <a:avLst>
            <a:gd name="adj1" fmla="val 26250"/>
            <a:gd name="adj2" fmla="val 50000"/>
          </a:avLst>
        </a:prstGeom>
        <a:noFill/>
        <a:ln w="9525">
          <a:noFill/>
          <a:round/>
          <a:headEnd/>
          <a:tailEnd/>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152400</xdr:rowOff>
    </xdr:from>
    <xdr:to>
      <xdr:col>8</xdr:col>
      <xdr:colOff>752475</xdr:colOff>
      <xdr:row>26</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26</xdr:row>
      <xdr:rowOff>161924</xdr:rowOff>
    </xdr:from>
    <xdr:to>
      <xdr:col>9</xdr:col>
      <xdr:colOff>0</xdr:colOff>
      <xdr:row>49</xdr:row>
      <xdr:rowOff>57149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0</xdr:row>
      <xdr:rowOff>28575</xdr:rowOff>
    </xdr:from>
    <xdr:to>
      <xdr:col>21</xdr:col>
      <xdr:colOff>76200</xdr:colOff>
      <xdr:row>1</xdr:row>
      <xdr:rowOff>0</xdr:rowOff>
    </xdr:to>
    <xdr:grpSp>
      <xdr:nvGrpSpPr>
        <xdr:cNvPr id="6" name="Group 631"/>
        <xdr:cNvGrpSpPr>
          <a:grpSpLocks/>
        </xdr:cNvGrpSpPr>
      </xdr:nvGrpSpPr>
      <xdr:grpSpPr bwMode="auto">
        <a:xfrm>
          <a:off x="14697075" y="28575"/>
          <a:ext cx="809625" cy="257175"/>
          <a:chOff x="37" y="4"/>
          <a:chExt cx="43" cy="23"/>
        </a:xfrm>
      </xdr:grpSpPr>
      <xdr:sp macro="[2]!Ordenar" textlink="">
        <xdr:nvSpPr>
          <xdr:cNvPr id="7" name="Rectangle 632"/>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22</xdr:col>
      <xdr:colOff>0</xdr:colOff>
      <xdr:row>0</xdr:row>
      <xdr:rowOff>28575</xdr:rowOff>
    </xdr:from>
    <xdr:to>
      <xdr:col>22</xdr:col>
      <xdr:colOff>409575</xdr:colOff>
      <xdr:row>1</xdr:row>
      <xdr:rowOff>0</xdr:rowOff>
    </xdr:to>
    <xdr:grpSp>
      <xdr:nvGrpSpPr>
        <xdr:cNvPr id="8" name="Group 634"/>
        <xdr:cNvGrpSpPr>
          <a:grpSpLocks/>
        </xdr:cNvGrpSpPr>
      </xdr:nvGrpSpPr>
      <xdr:grpSpPr bwMode="auto">
        <a:xfrm>
          <a:off x="16202025" y="28575"/>
          <a:ext cx="409575" cy="257175"/>
          <a:chOff x="32" y="5"/>
          <a:chExt cx="43" cy="23"/>
        </a:xfrm>
      </xdr:grpSpPr>
      <xdr:sp macro="[2]!Ajustar" textlink="">
        <xdr:nvSpPr>
          <xdr:cNvPr id="9" name="Rectangle 635"/>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33</xdr:col>
      <xdr:colOff>38100</xdr:colOff>
      <xdr:row>0</xdr:row>
      <xdr:rowOff>28575</xdr:rowOff>
    </xdr:from>
    <xdr:to>
      <xdr:col>34</xdr:col>
      <xdr:colOff>76200</xdr:colOff>
      <xdr:row>1</xdr:row>
      <xdr:rowOff>0</xdr:rowOff>
    </xdr:to>
    <xdr:grpSp>
      <xdr:nvGrpSpPr>
        <xdr:cNvPr id="10" name="Group 637"/>
        <xdr:cNvGrpSpPr>
          <a:grpSpLocks/>
        </xdr:cNvGrpSpPr>
      </xdr:nvGrpSpPr>
      <xdr:grpSpPr bwMode="auto">
        <a:xfrm>
          <a:off x="24726900" y="28575"/>
          <a:ext cx="809625" cy="257175"/>
          <a:chOff x="37" y="4"/>
          <a:chExt cx="43" cy="23"/>
        </a:xfrm>
      </xdr:grpSpPr>
      <xdr:sp macro="[2]!Ordenar" textlink="">
        <xdr:nvSpPr>
          <xdr:cNvPr id="11" name="Rectangle 638"/>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35</xdr:col>
      <xdr:colOff>0</xdr:colOff>
      <xdr:row>0</xdr:row>
      <xdr:rowOff>28575</xdr:rowOff>
    </xdr:from>
    <xdr:to>
      <xdr:col>35</xdr:col>
      <xdr:colOff>409575</xdr:colOff>
      <xdr:row>1</xdr:row>
      <xdr:rowOff>0</xdr:rowOff>
    </xdr:to>
    <xdr:grpSp>
      <xdr:nvGrpSpPr>
        <xdr:cNvPr id="12" name="Group 640"/>
        <xdr:cNvGrpSpPr>
          <a:grpSpLocks/>
        </xdr:cNvGrpSpPr>
      </xdr:nvGrpSpPr>
      <xdr:grpSpPr bwMode="auto">
        <a:xfrm>
          <a:off x="26231850" y="28575"/>
          <a:ext cx="409575" cy="257175"/>
          <a:chOff x="32" y="5"/>
          <a:chExt cx="43" cy="23"/>
        </a:xfrm>
      </xdr:grpSpPr>
      <xdr:sp macro="[2]!Ajustar" textlink="">
        <xdr:nvSpPr>
          <xdr:cNvPr id="13" name="Rectangle 641"/>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46</xdr:col>
      <xdr:colOff>38100</xdr:colOff>
      <xdr:row>0</xdr:row>
      <xdr:rowOff>28575</xdr:rowOff>
    </xdr:from>
    <xdr:to>
      <xdr:col>47</xdr:col>
      <xdr:colOff>76200</xdr:colOff>
      <xdr:row>1</xdr:row>
      <xdr:rowOff>0</xdr:rowOff>
    </xdr:to>
    <xdr:grpSp>
      <xdr:nvGrpSpPr>
        <xdr:cNvPr id="14" name="Group 643"/>
        <xdr:cNvGrpSpPr>
          <a:grpSpLocks/>
        </xdr:cNvGrpSpPr>
      </xdr:nvGrpSpPr>
      <xdr:grpSpPr bwMode="auto">
        <a:xfrm>
          <a:off x="34756725" y="28575"/>
          <a:ext cx="809625" cy="257175"/>
          <a:chOff x="37" y="4"/>
          <a:chExt cx="43" cy="23"/>
        </a:xfrm>
      </xdr:grpSpPr>
      <xdr:sp macro="[2]!Ordenar" textlink="">
        <xdr:nvSpPr>
          <xdr:cNvPr id="15" name="Rectangle 644"/>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48</xdr:col>
      <xdr:colOff>0</xdr:colOff>
      <xdr:row>0</xdr:row>
      <xdr:rowOff>28575</xdr:rowOff>
    </xdr:from>
    <xdr:to>
      <xdr:col>48</xdr:col>
      <xdr:colOff>409575</xdr:colOff>
      <xdr:row>1</xdr:row>
      <xdr:rowOff>0</xdr:rowOff>
    </xdr:to>
    <xdr:grpSp>
      <xdr:nvGrpSpPr>
        <xdr:cNvPr id="16" name="Group 646"/>
        <xdr:cNvGrpSpPr>
          <a:grpSpLocks/>
        </xdr:cNvGrpSpPr>
      </xdr:nvGrpSpPr>
      <xdr:grpSpPr bwMode="auto">
        <a:xfrm>
          <a:off x="36261675" y="28575"/>
          <a:ext cx="409575" cy="257175"/>
          <a:chOff x="32" y="5"/>
          <a:chExt cx="43" cy="23"/>
        </a:xfrm>
      </xdr:grpSpPr>
      <xdr:sp macro="[2]!Ajustar" textlink="">
        <xdr:nvSpPr>
          <xdr:cNvPr id="17" name="Rectangle 647"/>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59</xdr:col>
      <xdr:colOff>38100</xdr:colOff>
      <xdr:row>0</xdr:row>
      <xdr:rowOff>28575</xdr:rowOff>
    </xdr:from>
    <xdr:to>
      <xdr:col>60</xdr:col>
      <xdr:colOff>76200</xdr:colOff>
      <xdr:row>1</xdr:row>
      <xdr:rowOff>0</xdr:rowOff>
    </xdr:to>
    <xdr:grpSp>
      <xdr:nvGrpSpPr>
        <xdr:cNvPr id="18" name="Group 649"/>
        <xdr:cNvGrpSpPr>
          <a:grpSpLocks/>
        </xdr:cNvGrpSpPr>
      </xdr:nvGrpSpPr>
      <xdr:grpSpPr bwMode="auto">
        <a:xfrm>
          <a:off x="44786550" y="28575"/>
          <a:ext cx="809625" cy="257175"/>
          <a:chOff x="37" y="4"/>
          <a:chExt cx="43" cy="23"/>
        </a:xfrm>
      </xdr:grpSpPr>
      <xdr:sp macro="[2]!Ordenar" textlink="">
        <xdr:nvSpPr>
          <xdr:cNvPr id="19" name="Rectangle 650"/>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61</xdr:col>
      <xdr:colOff>0</xdr:colOff>
      <xdr:row>0</xdr:row>
      <xdr:rowOff>28575</xdr:rowOff>
    </xdr:from>
    <xdr:to>
      <xdr:col>61</xdr:col>
      <xdr:colOff>409575</xdr:colOff>
      <xdr:row>1</xdr:row>
      <xdr:rowOff>0</xdr:rowOff>
    </xdr:to>
    <xdr:grpSp>
      <xdr:nvGrpSpPr>
        <xdr:cNvPr id="20" name="Group 652"/>
        <xdr:cNvGrpSpPr>
          <a:grpSpLocks/>
        </xdr:cNvGrpSpPr>
      </xdr:nvGrpSpPr>
      <xdr:grpSpPr bwMode="auto">
        <a:xfrm>
          <a:off x="46291500" y="28575"/>
          <a:ext cx="409575" cy="257175"/>
          <a:chOff x="32" y="5"/>
          <a:chExt cx="43" cy="23"/>
        </a:xfrm>
      </xdr:grpSpPr>
      <xdr:sp macro="[2]!Ajustar" textlink="">
        <xdr:nvSpPr>
          <xdr:cNvPr id="21" name="Rectangle 653"/>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72</xdr:col>
      <xdr:colOff>38100</xdr:colOff>
      <xdr:row>0</xdr:row>
      <xdr:rowOff>28575</xdr:rowOff>
    </xdr:from>
    <xdr:to>
      <xdr:col>73</xdr:col>
      <xdr:colOff>76200</xdr:colOff>
      <xdr:row>1</xdr:row>
      <xdr:rowOff>0</xdr:rowOff>
    </xdr:to>
    <xdr:grpSp>
      <xdr:nvGrpSpPr>
        <xdr:cNvPr id="22" name="Group 655"/>
        <xdr:cNvGrpSpPr>
          <a:grpSpLocks/>
        </xdr:cNvGrpSpPr>
      </xdr:nvGrpSpPr>
      <xdr:grpSpPr bwMode="auto">
        <a:xfrm>
          <a:off x="54816375" y="28575"/>
          <a:ext cx="809625" cy="257175"/>
          <a:chOff x="37" y="4"/>
          <a:chExt cx="43" cy="23"/>
        </a:xfrm>
      </xdr:grpSpPr>
      <xdr:sp macro="[2]!Ordenar" textlink="">
        <xdr:nvSpPr>
          <xdr:cNvPr id="23" name="Rectangle 656"/>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74</xdr:col>
      <xdr:colOff>0</xdr:colOff>
      <xdr:row>0</xdr:row>
      <xdr:rowOff>28575</xdr:rowOff>
    </xdr:from>
    <xdr:to>
      <xdr:col>74</xdr:col>
      <xdr:colOff>409575</xdr:colOff>
      <xdr:row>1</xdr:row>
      <xdr:rowOff>0</xdr:rowOff>
    </xdr:to>
    <xdr:grpSp>
      <xdr:nvGrpSpPr>
        <xdr:cNvPr id="24" name="Group 658"/>
        <xdr:cNvGrpSpPr>
          <a:grpSpLocks/>
        </xdr:cNvGrpSpPr>
      </xdr:nvGrpSpPr>
      <xdr:grpSpPr bwMode="auto">
        <a:xfrm>
          <a:off x="56321325" y="28575"/>
          <a:ext cx="409575" cy="257175"/>
          <a:chOff x="32" y="5"/>
          <a:chExt cx="43" cy="23"/>
        </a:xfrm>
      </xdr:grpSpPr>
      <xdr:sp macro="[2]!Ajustar" textlink="">
        <xdr:nvSpPr>
          <xdr:cNvPr id="25" name="Rectangle 659"/>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85</xdr:col>
      <xdr:colOff>38100</xdr:colOff>
      <xdr:row>0</xdr:row>
      <xdr:rowOff>28575</xdr:rowOff>
    </xdr:from>
    <xdr:to>
      <xdr:col>86</xdr:col>
      <xdr:colOff>76200</xdr:colOff>
      <xdr:row>1</xdr:row>
      <xdr:rowOff>0</xdr:rowOff>
    </xdr:to>
    <xdr:grpSp>
      <xdr:nvGrpSpPr>
        <xdr:cNvPr id="26" name="Group 661"/>
        <xdr:cNvGrpSpPr>
          <a:grpSpLocks/>
        </xdr:cNvGrpSpPr>
      </xdr:nvGrpSpPr>
      <xdr:grpSpPr bwMode="auto">
        <a:xfrm>
          <a:off x="64846200" y="28575"/>
          <a:ext cx="809625" cy="257175"/>
          <a:chOff x="37" y="4"/>
          <a:chExt cx="43" cy="23"/>
        </a:xfrm>
      </xdr:grpSpPr>
      <xdr:sp macro="[2]!Ordenar" textlink="">
        <xdr:nvSpPr>
          <xdr:cNvPr id="27" name="Rectangle 662"/>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87</xdr:col>
      <xdr:colOff>0</xdr:colOff>
      <xdr:row>0</xdr:row>
      <xdr:rowOff>28575</xdr:rowOff>
    </xdr:from>
    <xdr:to>
      <xdr:col>87</xdr:col>
      <xdr:colOff>409575</xdr:colOff>
      <xdr:row>1</xdr:row>
      <xdr:rowOff>0</xdr:rowOff>
    </xdr:to>
    <xdr:grpSp>
      <xdr:nvGrpSpPr>
        <xdr:cNvPr id="28" name="Group 664"/>
        <xdr:cNvGrpSpPr>
          <a:grpSpLocks/>
        </xdr:cNvGrpSpPr>
      </xdr:nvGrpSpPr>
      <xdr:grpSpPr bwMode="auto">
        <a:xfrm>
          <a:off x="66351150" y="28575"/>
          <a:ext cx="409575" cy="257175"/>
          <a:chOff x="32" y="5"/>
          <a:chExt cx="43" cy="23"/>
        </a:xfrm>
      </xdr:grpSpPr>
      <xdr:sp macro="[2]!Ajustar" textlink="">
        <xdr:nvSpPr>
          <xdr:cNvPr id="29" name="Rectangle 665"/>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98</xdr:col>
      <xdr:colOff>38100</xdr:colOff>
      <xdr:row>0</xdr:row>
      <xdr:rowOff>28575</xdr:rowOff>
    </xdr:from>
    <xdr:to>
      <xdr:col>99</xdr:col>
      <xdr:colOff>76200</xdr:colOff>
      <xdr:row>1</xdr:row>
      <xdr:rowOff>0</xdr:rowOff>
    </xdr:to>
    <xdr:grpSp>
      <xdr:nvGrpSpPr>
        <xdr:cNvPr id="30" name="Group 667"/>
        <xdr:cNvGrpSpPr>
          <a:grpSpLocks/>
        </xdr:cNvGrpSpPr>
      </xdr:nvGrpSpPr>
      <xdr:grpSpPr bwMode="auto">
        <a:xfrm>
          <a:off x="74876025" y="28575"/>
          <a:ext cx="809625" cy="257175"/>
          <a:chOff x="37" y="4"/>
          <a:chExt cx="43" cy="23"/>
        </a:xfrm>
      </xdr:grpSpPr>
      <xdr:sp macro="[2]!Ordenar" textlink="">
        <xdr:nvSpPr>
          <xdr:cNvPr id="31" name="Rectangle 668"/>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100</xdr:col>
      <xdr:colOff>0</xdr:colOff>
      <xdr:row>0</xdr:row>
      <xdr:rowOff>28575</xdr:rowOff>
    </xdr:from>
    <xdr:to>
      <xdr:col>100</xdr:col>
      <xdr:colOff>409575</xdr:colOff>
      <xdr:row>1</xdr:row>
      <xdr:rowOff>0</xdr:rowOff>
    </xdr:to>
    <xdr:grpSp>
      <xdr:nvGrpSpPr>
        <xdr:cNvPr id="32" name="Group 670"/>
        <xdr:cNvGrpSpPr>
          <a:grpSpLocks/>
        </xdr:cNvGrpSpPr>
      </xdr:nvGrpSpPr>
      <xdr:grpSpPr bwMode="auto">
        <a:xfrm>
          <a:off x="76380975" y="28575"/>
          <a:ext cx="409575" cy="257175"/>
          <a:chOff x="32" y="5"/>
          <a:chExt cx="43" cy="23"/>
        </a:xfrm>
      </xdr:grpSpPr>
      <xdr:sp macro="[2]!Ajustar" textlink="">
        <xdr:nvSpPr>
          <xdr:cNvPr id="33" name="Rectangle 671"/>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111</xdr:col>
      <xdr:colOff>38100</xdr:colOff>
      <xdr:row>0</xdr:row>
      <xdr:rowOff>28575</xdr:rowOff>
    </xdr:from>
    <xdr:to>
      <xdr:col>112</xdr:col>
      <xdr:colOff>76200</xdr:colOff>
      <xdr:row>1</xdr:row>
      <xdr:rowOff>0</xdr:rowOff>
    </xdr:to>
    <xdr:grpSp>
      <xdr:nvGrpSpPr>
        <xdr:cNvPr id="34" name="Group 673"/>
        <xdr:cNvGrpSpPr>
          <a:grpSpLocks/>
        </xdr:cNvGrpSpPr>
      </xdr:nvGrpSpPr>
      <xdr:grpSpPr bwMode="auto">
        <a:xfrm>
          <a:off x="84905850" y="28575"/>
          <a:ext cx="809625" cy="257175"/>
          <a:chOff x="37" y="4"/>
          <a:chExt cx="43" cy="23"/>
        </a:xfrm>
      </xdr:grpSpPr>
      <xdr:sp macro="[2]!Ordenar" textlink="">
        <xdr:nvSpPr>
          <xdr:cNvPr id="35" name="Rectangle 674"/>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113</xdr:col>
      <xdr:colOff>0</xdr:colOff>
      <xdr:row>0</xdr:row>
      <xdr:rowOff>28575</xdr:rowOff>
    </xdr:from>
    <xdr:to>
      <xdr:col>113</xdr:col>
      <xdr:colOff>409575</xdr:colOff>
      <xdr:row>1</xdr:row>
      <xdr:rowOff>0</xdr:rowOff>
    </xdr:to>
    <xdr:grpSp>
      <xdr:nvGrpSpPr>
        <xdr:cNvPr id="36" name="Group 676"/>
        <xdr:cNvGrpSpPr>
          <a:grpSpLocks/>
        </xdr:cNvGrpSpPr>
      </xdr:nvGrpSpPr>
      <xdr:grpSpPr bwMode="auto">
        <a:xfrm>
          <a:off x="86410800" y="28575"/>
          <a:ext cx="409575" cy="257175"/>
          <a:chOff x="32" y="5"/>
          <a:chExt cx="43" cy="23"/>
        </a:xfrm>
      </xdr:grpSpPr>
      <xdr:sp macro="[2]!Ajustar" textlink="">
        <xdr:nvSpPr>
          <xdr:cNvPr id="37" name="Rectangle 677"/>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124</xdr:col>
      <xdr:colOff>38100</xdr:colOff>
      <xdr:row>0</xdr:row>
      <xdr:rowOff>28575</xdr:rowOff>
    </xdr:from>
    <xdr:to>
      <xdr:col>125</xdr:col>
      <xdr:colOff>76200</xdr:colOff>
      <xdr:row>1</xdr:row>
      <xdr:rowOff>0</xdr:rowOff>
    </xdr:to>
    <xdr:grpSp>
      <xdr:nvGrpSpPr>
        <xdr:cNvPr id="38" name="Group 679"/>
        <xdr:cNvGrpSpPr>
          <a:grpSpLocks/>
        </xdr:cNvGrpSpPr>
      </xdr:nvGrpSpPr>
      <xdr:grpSpPr bwMode="auto">
        <a:xfrm>
          <a:off x="94935675" y="28575"/>
          <a:ext cx="809625" cy="257175"/>
          <a:chOff x="37" y="4"/>
          <a:chExt cx="43" cy="23"/>
        </a:xfrm>
      </xdr:grpSpPr>
      <xdr:sp macro="[2]!Ordenar" textlink="">
        <xdr:nvSpPr>
          <xdr:cNvPr id="39" name="Rectangle 680"/>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126</xdr:col>
      <xdr:colOff>0</xdr:colOff>
      <xdr:row>0</xdr:row>
      <xdr:rowOff>28575</xdr:rowOff>
    </xdr:from>
    <xdr:to>
      <xdr:col>126</xdr:col>
      <xdr:colOff>409575</xdr:colOff>
      <xdr:row>1</xdr:row>
      <xdr:rowOff>0</xdr:rowOff>
    </xdr:to>
    <xdr:grpSp>
      <xdr:nvGrpSpPr>
        <xdr:cNvPr id="40" name="Group 682"/>
        <xdr:cNvGrpSpPr>
          <a:grpSpLocks/>
        </xdr:cNvGrpSpPr>
      </xdr:nvGrpSpPr>
      <xdr:grpSpPr bwMode="auto">
        <a:xfrm>
          <a:off x="96440625" y="28575"/>
          <a:ext cx="409575" cy="257175"/>
          <a:chOff x="32" y="5"/>
          <a:chExt cx="43" cy="23"/>
        </a:xfrm>
      </xdr:grpSpPr>
      <xdr:sp macro="[2]!Ajustar" textlink="">
        <xdr:nvSpPr>
          <xdr:cNvPr id="41" name="Rectangle 683"/>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137</xdr:col>
      <xdr:colOff>38100</xdr:colOff>
      <xdr:row>0</xdr:row>
      <xdr:rowOff>28575</xdr:rowOff>
    </xdr:from>
    <xdr:to>
      <xdr:col>138</xdr:col>
      <xdr:colOff>76200</xdr:colOff>
      <xdr:row>1</xdr:row>
      <xdr:rowOff>0</xdr:rowOff>
    </xdr:to>
    <xdr:grpSp>
      <xdr:nvGrpSpPr>
        <xdr:cNvPr id="42" name="Group 685"/>
        <xdr:cNvGrpSpPr>
          <a:grpSpLocks/>
        </xdr:cNvGrpSpPr>
      </xdr:nvGrpSpPr>
      <xdr:grpSpPr bwMode="auto">
        <a:xfrm>
          <a:off x="104965500" y="28575"/>
          <a:ext cx="809625" cy="257175"/>
          <a:chOff x="37" y="4"/>
          <a:chExt cx="43" cy="23"/>
        </a:xfrm>
      </xdr:grpSpPr>
      <xdr:sp macro="[2]!Ordenar" textlink="">
        <xdr:nvSpPr>
          <xdr:cNvPr id="43" name="Rectangle 686"/>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139</xdr:col>
      <xdr:colOff>0</xdr:colOff>
      <xdr:row>0</xdr:row>
      <xdr:rowOff>28575</xdr:rowOff>
    </xdr:from>
    <xdr:to>
      <xdr:col>139</xdr:col>
      <xdr:colOff>409575</xdr:colOff>
      <xdr:row>1</xdr:row>
      <xdr:rowOff>0</xdr:rowOff>
    </xdr:to>
    <xdr:grpSp>
      <xdr:nvGrpSpPr>
        <xdr:cNvPr id="44" name="Group 688"/>
        <xdr:cNvGrpSpPr>
          <a:grpSpLocks/>
        </xdr:cNvGrpSpPr>
      </xdr:nvGrpSpPr>
      <xdr:grpSpPr bwMode="auto">
        <a:xfrm>
          <a:off x="106470450" y="28575"/>
          <a:ext cx="409575" cy="257175"/>
          <a:chOff x="32" y="5"/>
          <a:chExt cx="43" cy="23"/>
        </a:xfrm>
      </xdr:grpSpPr>
      <xdr:sp macro="[2]!Ajustar" textlink="">
        <xdr:nvSpPr>
          <xdr:cNvPr id="45" name="Rectangle 689"/>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150</xdr:col>
      <xdr:colOff>38100</xdr:colOff>
      <xdr:row>0</xdr:row>
      <xdr:rowOff>28575</xdr:rowOff>
    </xdr:from>
    <xdr:to>
      <xdr:col>151</xdr:col>
      <xdr:colOff>76200</xdr:colOff>
      <xdr:row>1</xdr:row>
      <xdr:rowOff>0</xdr:rowOff>
    </xdr:to>
    <xdr:grpSp>
      <xdr:nvGrpSpPr>
        <xdr:cNvPr id="46" name="Group 691"/>
        <xdr:cNvGrpSpPr>
          <a:grpSpLocks/>
        </xdr:cNvGrpSpPr>
      </xdr:nvGrpSpPr>
      <xdr:grpSpPr bwMode="auto">
        <a:xfrm>
          <a:off x="114995325" y="28575"/>
          <a:ext cx="809625" cy="257175"/>
          <a:chOff x="37" y="4"/>
          <a:chExt cx="43" cy="23"/>
        </a:xfrm>
      </xdr:grpSpPr>
      <xdr:sp macro="[2]!Ordenar" textlink="">
        <xdr:nvSpPr>
          <xdr:cNvPr id="47" name="Rectangle 692"/>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152</xdr:col>
      <xdr:colOff>0</xdr:colOff>
      <xdr:row>0</xdr:row>
      <xdr:rowOff>28575</xdr:rowOff>
    </xdr:from>
    <xdr:to>
      <xdr:col>152</xdr:col>
      <xdr:colOff>409575</xdr:colOff>
      <xdr:row>1</xdr:row>
      <xdr:rowOff>0</xdr:rowOff>
    </xdr:to>
    <xdr:grpSp>
      <xdr:nvGrpSpPr>
        <xdr:cNvPr id="48" name="Group 694"/>
        <xdr:cNvGrpSpPr>
          <a:grpSpLocks/>
        </xdr:cNvGrpSpPr>
      </xdr:nvGrpSpPr>
      <xdr:grpSpPr bwMode="auto">
        <a:xfrm>
          <a:off x="116500275" y="28575"/>
          <a:ext cx="409575" cy="257175"/>
          <a:chOff x="32" y="5"/>
          <a:chExt cx="43" cy="23"/>
        </a:xfrm>
      </xdr:grpSpPr>
      <xdr:sp macro="[2]!Ajustar" textlink="">
        <xdr:nvSpPr>
          <xdr:cNvPr id="49" name="Rectangle 695"/>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163</xdr:col>
      <xdr:colOff>38100</xdr:colOff>
      <xdr:row>0</xdr:row>
      <xdr:rowOff>28575</xdr:rowOff>
    </xdr:from>
    <xdr:to>
      <xdr:col>164</xdr:col>
      <xdr:colOff>76200</xdr:colOff>
      <xdr:row>1</xdr:row>
      <xdr:rowOff>0</xdr:rowOff>
    </xdr:to>
    <xdr:grpSp>
      <xdr:nvGrpSpPr>
        <xdr:cNvPr id="50" name="Group 697"/>
        <xdr:cNvGrpSpPr>
          <a:grpSpLocks/>
        </xdr:cNvGrpSpPr>
      </xdr:nvGrpSpPr>
      <xdr:grpSpPr bwMode="auto">
        <a:xfrm>
          <a:off x="125025150" y="28575"/>
          <a:ext cx="809625" cy="257175"/>
          <a:chOff x="37" y="4"/>
          <a:chExt cx="43" cy="23"/>
        </a:xfrm>
      </xdr:grpSpPr>
      <xdr:sp macro="[2]!Ordenar" textlink="">
        <xdr:nvSpPr>
          <xdr:cNvPr id="51" name="Rectangle 698"/>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165</xdr:col>
      <xdr:colOff>0</xdr:colOff>
      <xdr:row>0</xdr:row>
      <xdr:rowOff>28575</xdr:rowOff>
    </xdr:from>
    <xdr:to>
      <xdr:col>165</xdr:col>
      <xdr:colOff>409575</xdr:colOff>
      <xdr:row>1</xdr:row>
      <xdr:rowOff>0</xdr:rowOff>
    </xdr:to>
    <xdr:grpSp>
      <xdr:nvGrpSpPr>
        <xdr:cNvPr id="52" name="Group 700"/>
        <xdr:cNvGrpSpPr>
          <a:grpSpLocks/>
        </xdr:cNvGrpSpPr>
      </xdr:nvGrpSpPr>
      <xdr:grpSpPr bwMode="auto">
        <a:xfrm>
          <a:off x="126530100" y="28575"/>
          <a:ext cx="409575" cy="257175"/>
          <a:chOff x="32" y="5"/>
          <a:chExt cx="43" cy="23"/>
        </a:xfrm>
      </xdr:grpSpPr>
      <xdr:sp macro="[2]!Ajustar" textlink="">
        <xdr:nvSpPr>
          <xdr:cNvPr id="53" name="Rectangle 701"/>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176</xdr:col>
      <xdr:colOff>38100</xdr:colOff>
      <xdr:row>0</xdr:row>
      <xdr:rowOff>28575</xdr:rowOff>
    </xdr:from>
    <xdr:to>
      <xdr:col>177</xdr:col>
      <xdr:colOff>76200</xdr:colOff>
      <xdr:row>1</xdr:row>
      <xdr:rowOff>0</xdr:rowOff>
    </xdr:to>
    <xdr:grpSp>
      <xdr:nvGrpSpPr>
        <xdr:cNvPr id="54" name="Group 703"/>
        <xdr:cNvGrpSpPr>
          <a:grpSpLocks/>
        </xdr:cNvGrpSpPr>
      </xdr:nvGrpSpPr>
      <xdr:grpSpPr bwMode="auto">
        <a:xfrm>
          <a:off x="135054975" y="28575"/>
          <a:ext cx="809625" cy="257175"/>
          <a:chOff x="37" y="4"/>
          <a:chExt cx="43" cy="23"/>
        </a:xfrm>
      </xdr:grpSpPr>
      <xdr:sp macro="[2]!Ordenar" textlink="">
        <xdr:nvSpPr>
          <xdr:cNvPr id="55" name="Rectangle 704"/>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178</xdr:col>
      <xdr:colOff>0</xdr:colOff>
      <xdr:row>0</xdr:row>
      <xdr:rowOff>28575</xdr:rowOff>
    </xdr:from>
    <xdr:to>
      <xdr:col>178</xdr:col>
      <xdr:colOff>409575</xdr:colOff>
      <xdr:row>1</xdr:row>
      <xdr:rowOff>0</xdr:rowOff>
    </xdr:to>
    <xdr:grpSp>
      <xdr:nvGrpSpPr>
        <xdr:cNvPr id="56" name="Group 706"/>
        <xdr:cNvGrpSpPr>
          <a:grpSpLocks/>
        </xdr:cNvGrpSpPr>
      </xdr:nvGrpSpPr>
      <xdr:grpSpPr bwMode="auto">
        <a:xfrm>
          <a:off x="136559925" y="28575"/>
          <a:ext cx="409575" cy="257175"/>
          <a:chOff x="32" y="5"/>
          <a:chExt cx="43" cy="23"/>
        </a:xfrm>
      </xdr:grpSpPr>
      <xdr:sp macro="[2]!Ajustar" textlink="">
        <xdr:nvSpPr>
          <xdr:cNvPr id="57" name="Rectangle 707"/>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189</xdr:col>
      <xdr:colOff>38100</xdr:colOff>
      <xdr:row>0</xdr:row>
      <xdr:rowOff>28575</xdr:rowOff>
    </xdr:from>
    <xdr:to>
      <xdr:col>190</xdr:col>
      <xdr:colOff>76200</xdr:colOff>
      <xdr:row>1</xdr:row>
      <xdr:rowOff>0</xdr:rowOff>
    </xdr:to>
    <xdr:grpSp>
      <xdr:nvGrpSpPr>
        <xdr:cNvPr id="58" name="Group 709"/>
        <xdr:cNvGrpSpPr>
          <a:grpSpLocks/>
        </xdr:cNvGrpSpPr>
      </xdr:nvGrpSpPr>
      <xdr:grpSpPr bwMode="auto">
        <a:xfrm>
          <a:off x="145084800" y="28575"/>
          <a:ext cx="809625" cy="257175"/>
          <a:chOff x="37" y="4"/>
          <a:chExt cx="43" cy="23"/>
        </a:xfrm>
      </xdr:grpSpPr>
      <xdr:sp macro="[2]!Ordenar" textlink="">
        <xdr:nvSpPr>
          <xdr:cNvPr id="59" name="Rectangle 710"/>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191</xdr:col>
      <xdr:colOff>0</xdr:colOff>
      <xdr:row>0</xdr:row>
      <xdr:rowOff>28575</xdr:rowOff>
    </xdr:from>
    <xdr:to>
      <xdr:col>191</xdr:col>
      <xdr:colOff>409575</xdr:colOff>
      <xdr:row>1</xdr:row>
      <xdr:rowOff>0</xdr:rowOff>
    </xdr:to>
    <xdr:grpSp>
      <xdr:nvGrpSpPr>
        <xdr:cNvPr id="60" name="Group 712"/>
        <xdr:cNvGrpSpPr>
          <a:grpSpLocks/>
        </xdr:cNvGrpSpPr>
      </xdr:nvGrpSpPr>
      <xdr:grpSpPr bwMode="auto">
        <a:xfrm>
          <a:off x="146589750" y="28575"/>
          <a:ext cx="409575" cy="257175"/>
          <a:chOff x="32" y="5"/>
          <a:chExt cx="43" cy="23"/>
        </a:xfrm>
      </xdr:grpSpPr>
      <xdr:sp macro="[2]!Ajustar" textlink="">
        <xdr:nvSpPr>
          <xdr:cNvPr id="61" name="Rectangle 713"/>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202</xdr:col>
      <xdr:colOff>38100</xdr:colOff>
      <xdr:row>0</xdr:row>
      <xdr:rowOff>28575</xdr:rowOff>
    </xdr:from>
    <xdr:to>
      <xdr:col>203</xdr:col>
      <xdr:colOff>76200</xdr:colOff>
      <xdr:row>1</xdr:row>
      <xdr:rowOff>0</xdr:rowOff>
    </xdr:to>
    <xdr:grpSp>
      <xdr:nvGrpSpPr>
        <xdr:cNvPr id="62" name="Group 715"/>
        <xdr:cNvGrpSpPr>
          <a:grpSpLocks/>
        </xdr:cNvGrpSpPr>
      </xdr:nvGrpSpPr>
      <xdr:grpSpPr bwMode="auto">
        <a:xfrm>
          <a:off x="155114625" y="28575"/>
          <a:ext cx="809625" cy="257175"/>
          <a:chOff x="37" y="4"/>
          <a:chExt cx="43" cy="23"/>
        </a:xfrm>
      </xdr:grpSpPr>
      <xdr:sp macro="[2]!Ordenar" textlink="">
        <xdr:nvSpPr>
          <xdr:cNvPr id="63" name="Rectangle 716"/>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204</xdr:col>
      <xdr:colOff>0</xdr:colOff>
      <xdr:row>0</xdr:row>
      <xdr:rowOff>28575</xdr:rowOff>
    </xdr:from>
    <xdr:to>
      <xdr:col>204</xdr:col>
      <xdr:colOff>409575</xdr:colOff>
      <xdr:row>1</xdr:row>
      <xdr:rowOff>0</xdr:rowOff>
    </xdr:to>
    <xdr:grpSp>
      <xdr:nvGrpSpPr>
        <xdr:cNvPr id="64" name="Group 718"/>
        <xdr:cNvGrpSpPr>
          <a:grpSpLocks/>
        </xdr:cNvGrpSpPr>
      </xdr:nvGrpSpPr>
      <xdr:grpSpPr bwMode="auto">
        <a:xfrm>
          <a:off x="156619575" y="28575"/>
          <a:ext cx="409575" cy="257175"/>
          <a:chOff x="32" y="5"/>
          <a:chExt cx="43" cy="23"/>
        </a:xfrm>
      </xdr:grpSpPr>
      <xdr:sp macro="[2]!Ajustar" textlink="">
        <xdr:nvSpPr>
          <xdr:cNvPr id="65" name="Rectangle 719"/>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215</xdr:col>
      <xdr:colOff>38100</xdr:colOff>
      <xdr:row>0</xdr:row>
      <xdr:rowOff>28575</xdr:rowOff>
    </xdr:from>
    <xdr:to>
      <xdr:col>216</xdr:col>
      <xdr:colOff>76200</xdr:colOff>
      <xdr:row>1</xdr:row>
      <xdr:rowOff>0</xdr:rowOff>
    </xdr:to>
    <xdr:grpSp>
      <xdr:nvGrpSpPr>
        <xdr:cNvPr id="66" name="Group 721"/>
        <xdr:cNvGrpSpPr>
          <a:grpSpLocks/>
        </xdr:cNvGrpSpPr>
      </xdr:nvGrpSpPr>
      <xdr:grpSpPr bwMode="auto">
        <a:xfrm>
          <a:off x="165144450" y="28575"/>
          <a:ext cx="809625" cy="257175"/>
          <a:chOff x="37" y="4"/>
          <a:chExt cx="43" cy="23"/>
        </a:xfrm>
      </xdr:grpSpPr>
      <xdr:sp macro="[2]!Ordenar" textlink="">
        <xdr:nvSpPr>
          <xdr:cNvPr id="67" name="Rectangle 722"/>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217</xdr:col>
      <xdr:colOff>0</xdr:colOff>
      <xdr:row>0</xdr:row>
      <xdr:rowOff>28575</xdr:rowOff>
    </xdr:from>
    <xdr:to>
      <xdr:col>217</xdr:col>
      <xdr:colOff>409575</xdr:colOff>
      <xdr:row>1</xdr:row>
      <xdr:rowOff>0</xdr:rowOff>
    </xdr:to>
    <xdr:grpSp>
      <xdr:nvGrpSpPr>
        <xdr:cNvPr id="68" name="Group 724"/>
        <xdr:cNvGrpSpPr>
          <a:grpSpLocks/>
        </xdr:cNvGrpSpPr>
      </xdr:nvGrpSpPr>
      <xdr:grpSpPr bwMode="auto">
        <a:xfrm>
          <a:off x="166649400" y="28575"/>
          <a:ext cx="409575" cy="257175"/>
          <a:chOff x="32" y="5"/>
          <a:chExt cx="43" cy="23"/>
        </a:xfrm>
      </xdr:grpSpPr>
      <xdr:sp macro="[2]!Ajustar" textlink="">
        <xdr:nvSpPr>
          <xdr:cNvPr id="69" name="Rectangle 725"/>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228</xdr:col>
      <xdr:colOff>38100</xdr:colOff>
      <xdr:row>0</xdr:row>
      <xdr:rowOff>28575</xdr:rowOff>
    </xdr:from>
    <xdr:to>
      <xdr:col>229</xdr:col>
      <xdr:colOff>76200</xdr:colOff>
      <xdr:row>1</xdr:row>
      <xdr:rowOff>0</xdr:rowOff>
    </xdr:to>
    <xdr:grpSp>
      <xdr:nvGrpSpPr>
        <xdr:cNvPr id="70" name="Group 727"/>
        <xdr:cNvGrpSpPr>
          <a:grpSpLocks/>
        </xdr:cNvGrpSpPr>
      </xdr:nvGrpSpPr>
      <xdr:grpSpPr bwMode="auto">
        <a:xfrm>
          <a:off x="175174275" y="28575"/>
          <a:ext cx="809625" cy="257175"/>
          <a:chOff x="37" y="4"/>
          <a:chExt cx="43" cy="23"/>
        </a:xfrm>
      </xdr:grpSpPr>
      <xdr:sp macro="[2]!Ordenar" textlink="">
        <xdr:nvSpPr>
          <xdr:cNvPr id="71" name="Rectangle 728"/>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230</xdr:col>
      <xdr:colOff>0</xdr:colOff>
      <xdr:row>0</xdr:row>
      <xdr:rowOff>28575</xdr:rowOff>
    </xdr:from>
    <xdr:to>
      <xdr:col>230</xdr:col>
      <xdr:colOff>409575</xdr:colOff>
      <xdr:row>1</xdr:row>
      <xdr:rowOff>0</xdr:rowOff>
    </xdr:to>
    <xdr:grpSp>
      <xdr:nvGrpSpPr>
        <xdr:cNvPr id="72" name="Group 730"/>
        <xdr:cNvGrpSpPr>
          <a:grpSpLocks/>
        </xdr:cNvGrpSpPr>
      </xdr:nvGrpSpPr>
      <xdr:grpSpPr bwMode="auto">
        <a:xfrm>
          <a:off x="176679225" y="28575"/>
          <a:ext cx="409575" cy="257175"/>
          <a:chOff x="32" y="5"/>
          <a:chExt cx="43" cy="23"/>
        </a:xfrm>
      </xdr:grpSpPr>
      <xdr:sp macro="[2]!Ajustar" textlink="">
        <xdr:nvSpPr>
          <xdr:cNvPr id="73" name="Rectangle 731"/>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241</xdr:col>
      <xdr:colOff>38100</xdr:colOff>
      <xdr:row>0</xdr:row>
      <xdr:rowOff>28575</xdr:rowOff>
    </xdr:from>
    <xdr:to>
      <xdr:col>242</xdr:col>
      <xdr:colOff>76200</xdr:colOff>
      <xdr:row>1</xdr:row>
      <xdr:rowOff>0</xdr:rowOff>
    </xdr:to>
    <xdr:grpSp>
      <xdr:nvGrpSpPr>
        <xdr:cNvPr id="74" name="Group 733"/>
        <xdr:cNvGrpSpPr>
          <a:grpSpLocks/>
        </xdr:cNvGrpSpPr>
      </xdr:nvGrpSpPr>
      <xdr:grpSpPr bwMode="auto">
        <a:xfrm>
          <a:off x="185204100" y="28575"/>
          <a:ext cx="809625" cy="257175"/>
          <a:chOff x="37" y="4"/>
          <a:chExt cx="43" cy="23"/>
        </a:xfrm>
      </xdr:grpSpPr>
      <xdr:sp macro="[2]!Ordenar" textlink="">
        <xdr:nvSpPr>
          <xdr:cNvPr id="75" name="Rectangle 734"/>
          <xdr:cNvSpPr>
            <a:spLocks noChangeArrowheads="1"/>
          </xdr:cNvSpPr>
        </xdr:nvSpPr>
        <xdr:spPr bwMode="auto">
          <a:xfrm>
            <a:off x="37" y="4"/>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twoCellAnchor>
    <xdr:from>
      <xdr:col>243</xdr:col>
      <xdr:colOff>0</xdr:colOff>
      <xdr:row>0</xdr:row>
      <xdr:rowOff>28575</xdr:rowOff>
    </xdr:from>
    <xdr:to>
      <xdr:col>243</xdr:col>
      <xdr:colOff>409575</xdr:colOff>
      <xdr:row>1</xdr:row>
      <xdr:rowOff>0</xdr:rowOff>
    </xdr:to>
    <xdr:grpSp>
      <xdr:nvGrpSpPr>
        <xdr:cNvPr id="76" name="Group 736"/>
        <xdr:cNvGrpSpPr>
          <a:grpSpLocks/>
        </xdr:cNvGrpSpPr>
      </xdr:nvGrpSpPr>
      <xdr:grpSpPr bwMode="auto">
        <a:xfrm>
          <a:off x="186709050" y="28575"/>
          <a:ext cx="409575" cy="257175"/>
          <a:chOff x="32" y="5"/>
          <a:chExt cx="43" cy="23"/>
        </a:xfrm>
      </xdr:grpSpPr>
      <xdr:sp macro="[2]!Ajustar" textlink="">
        <xdr:nvSpPr>
          <xdr:cNvPr id="77" name="Rectangle 737"/>
          <xdr:cNvSpPr>
            <a:spLocks noChangeArrowheads="1"/>
          </xdr:cNvSpPr>
        </xdr:nvSpPr>
        <xdr:spPr bwMode="auto">
          <a:xfrm>
            <a:off x="32" y="5"/>
            <a:ext cx="43" cy="23"/>
          </a:xfrm>
          <a:prstGeom prst="rect">
            <a:avLst/>
          </a:prstGeom>
          <a:solidFill>
            <a:srgbClr val="6699CC"/>
          </a:solidFill>
          <a:ln w="9525" algn="ctr">
            <a:noFill/>
            <a:miter lim="800000"/>
            <a:headEnd/>
            <a:tailEnd/>
          </a:ln>
          <a:effectLst>
            <a:prstShdw prst="shdw17" dist="17961" dir="2700000">
              <a:srgbClr val="6699CC">
                <a:gamma/>
                <a:shade val="60000"/>
                <a:invGamma/>
              </a:srgbClr>
            </a:prstShdw>
          </a:effec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GH%20e-nova/Documents/Facultad/Caece%20Coordinaci&#243;n/Plan%20de%20Negocios/Aplicativos/Programaci&#243;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GH%20e-nova/Documents/Facultad/Caece%20Coordinaci&#243;n/Plan%20de%20Negocios/Aplicativos/An&#225;lisis%20de%20Inversi&#243;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Tareas"/>
      <sheetName val="Costo de tareas"/>
      <sheetName val="Recursos"/>
      <sheetName val="Asignaciones y Costos"/>
      <sheetName val="Aviso Legal"/>
    </sheetNames>
    <sheetDataSet>
      <sheetData sheetId="0"/>
      <sheetData sheetId="1">
        <row r="31">
          <cell r="M31" t="str">
            <v xml:space="preserve">  </v>
          </cell>
        </row>
        <row r="32">
          <cell r="M32" t="str">
            <v>ESTANDAR</v>
          </cell>
        </row>
        <row r="33">
          <cell r="M33" t="str">
            <v>24 HS ; OU</v>
          </cell>
        </row>
      </sheetData>
      <sheetData sheetId="2"/>
      <sheetData sheetId="3">
        <row r="4">
          <cell r="C4" t="str">
            <v>Nombre del recurso</v>
          </cell>
          <cell r="D4" t="str">
            <v>Costo uso</v>
          </cell>
          <cell r="E4" t="str">
            <v>Costo por unidad de tiempo</v>
          </cell>
        </row>
        <row r="5">
          <cell r="C5" t="str">
            <v xml:space="preserve">      </v>
          </cell>
          <cell r="D5">
            <v>0</v>
          </cell>
          <cell r="E5">
            <v>0</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álculos"/>
      <sheetName val="Importante"/>
      <sheetName val="Análisis de Inversión"/>
    </sheetNames>
    <definedNames>
      <definedName name="Ajustar"/>
      <definedName name="Ordenar"/>
    </definedNames>
    <sheetDataSet>
      <sheetData sheetId="0"/>
      <sheetData sheetId="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S31"/>
  <sheetViews>
    <sheetView tabSelected="1" workbookViewId="0">
      <pane ySplit="3" topLeftCell="A4" activePane="bottomLeft" state="frozen"/>
      <selection pane="bottomLeft"/>
    </sheetView>
  </sheetViews>
  <sheetFormatPr baseColWidth="10" defaultRowHeight="12"/>
  <cols>
    <col min="1" max="1" width="5.7109375" style="84" customWidth="1"/>
    <col min="2" max="2" width="24" style="82" customWidth="1"/>
    <col min="3" max="3" width="7.7109375" style="240" customWidth="1"/>
    <col min="4" max="4" width="10" style="84" customWidth="1"/>
    <col min="5" max="5" width="9.7109375" style="84" customWidth="1"/>
    <col min="6" max="6" width="11.5703125" style="84" customWidth="1"/>
    <col min="7" max="7" width="12.5703125" style="96" customWidth="1"/>
    <col min="8" max="8" width="11.5703125" style="96" customWidth="1"/>
    <col min="9" max="9" width="11.140625" style="96" customWidth="1"/>
    <col min="10" max="10" width="11.28515625" style="98" bestFit="1" customWidth="1"/>
    <col min="11" max="12" width="12.7109375" style="84" customWidth="1"/>
    <col min="13" max="16" width="11.42578125" style="82"/>
    <col min="17" max="19" width="0" style="82" hidden="1" customWidth="1"/>
    <col min="20" max="261" width="11.42578125" style="82"/>
    <col min="262" max="262" width="3.5703125" style="82" customWidth="1"/>
    <col min="263" max="263" width="5.7109375" style="82" customWidth="1"/>
    <col min="264" max="264" width="30.7109375" style="82" customWidth="1"/>
    <col min="265" max="267" width="12.7109375" style="82" customWidth="1"/>
    <col min="268" max="268" width="14.85546875" style="82" bestFit="1" customWidth="1"/>
    <col min="269" max="272" width="11.42578125" style="82"/>
    <col min="273" max="275" width="0" style="82" hidden="1" customWidth="1"/>
    <col min="276" max="517" width="11.42578125" style="82"/>
    <col min="518" max="518" width="3.5703125" style="82" customWidth="1"/>
    <col min="519" max="519" width="5.7109375" style="82" customWidth="1"/>
    <col min="520" max="520" width="30.7109375" style="82" customWidth="1"/>
    <col min="521" max="523" width="12.7109375" style="82" customWidth="1"/>
    <col min="524" max="524" width="14.85546875" style="82" bestFit="1" customWidth="1"/>
    <col min="525" max="528" width="11.42578125" style="82"/>
    <col min="529" max="531" width="0" style="82" hidden="1" customWidth="1"/>
    <col min="532" max="773" width="11.42578125" style="82"/>
    <col min="774" max="774" width="3.5703125" style="82" customWidth="1"/>
    <col min="775" max="775" width="5.7109375" style="82" customWidth="1"/>
    <col min="776" max="776" width="30.7109375" style="82" customWidth="1"/>
    <col min="777" max="779" width="12.7109375" style="82" customWidth="1"/>
    <col min="780" max="780" width="14.85546875" style="82" bestFit="1" customWidth="1"/>
    <col min="781" max="784" width="11.42578125" style="82"/>
    <col min="785" max="787" width="0" style="82" hidden="1" customWidth="1"/>
    <col min="788" max="1029" width="11.42578125" style="82"/>
    <col min="1030" max="1030" width="3.5703125" style="82" customWidth="1"/>
    <col min="1031" max="1031" width="5.7109375" style="82" customWidth="1"/>
    <col min="1032" max="1032" width="30.7109375" style="82" customWidth="1"/>
    <col min="1033" max="1035" width="12.7109375" style="82" customWidth="1"/>
    <col min="1036" max="1036" width="14.85546875" style="82" bestFit="1" customWidth="1"/>
    <col min="1037" max="1040" width="11.42578125" style="82"/>
    <col min="1041" max="1043" width="0" style="82" hidden="1" customWidth="1"/>
    <col min="1044" max="1285" width="11.42578125" style="82"/>
    <col min="1286" max="1286" width="3.5703125" style="82" customWidth="1"/>
    <col min="1287" max="1287" width="5.7109375" style="82" customWidth="1"/>
    <col min="1288" max="1288" width="30.7109375" style="82" customWidth="1"/>
    <col min="1289" max="1291" width="12.7109375" style="82" customWidth="1"/>
    <col min="1292" max="1292" width="14.85546875" style="82" bestFit="1" customWidth="1"/>
    <col min="1293" max="1296" width="11.42578125" style="82"/>
    <col min="1297" max="1299" width="0" style="82" hidden="1" customWidth="1"/>
    <col min="1300" max="1541" width="11.42578125" style="82"/>
    <col min="1542" max="1542" width="3.5703125" style="82" customWidth="1"/>
    <col min="1543" max="1543" width="5.7109375" style="82" customWidth="1"/>
    <col min="1544" max="1544" width="30.7109375" style="82" customWidth="1"/>
    <col min="1545" max="1547" width="12.7109375" style="82" customWidth="1"/>
    <col min="1548" max="1548" width="14.85546875" style="82" bestFit="1" customWidth="1"/>
    <col min="1549" max="1552" width="11.42578125" style="82"/>
    <col min="1553" max="1555" width="0" style="82" hidden="1" customWidth="1"/>
    <col min="1556" max="1797" width="11.42578125" style="82"/>
    <col min="1798" max="1798" width="3.5703125" style="82" customWidth="1"/>
    <col min="1799" max="1799" width="5.7109375" style="82" customWidth="1"/>
    <col min="1800" max="1800" width="30.7109375" style="82" customWidth="1"/>
    <col min="1801" max="1803" width="12.7109375" style="82" customWidth="1"/>
    <col min="1804" max="1804" width="14.85546875" style="82" bestFit="1" customWidth="1"/>
    <col min="1805" max="1808" width="11.42578125" style="82"/>
    <col min="1809" max="1811" width="0" style="82" hidden="1" customWidth="1"/>
    <col min="1812" max="2053" width="11.42578125" style="82"/>
    <col min="2054" max="2054" width="3.5703125" style="82" customWidth="1"/>
    <col min="2055" max="2055" width="5.7109375" style="82" customWidth="1"/>
    <col min="2056" max="2056" width="30.7109375" style="82" customWidth="1"/>
    <col min="2057" max="2059" width="12.7109375" style="82" customWidth="1"/>
    <col min="2060" max="2060" width="14.85546875" style="82" bestFit="1" customWidth="1"/>
    <col min="2061" max="2064" width="11.42578125" style="82"/>
    <col min="2065" max="2067" width="0" style="82" hidden="1" customWidth="1"/>
    <col min="2068" max="2309" width="11.42578125" style="82"/>
    <col min="2310" max="2310" width="3.5703125" style="82" customWidth="1"/>
    <col min="2311" max="2311" width="5.7109375" style="82" customWidth="1"/>
    <col min="2312" max="2312" width="30.7109375" style="82" customWidth="1"/>
    <col min="2313" max="2315" width="12.7109375" style="82" customWidth="1"/>
    <col min="2316" max="2316" width="14.85546875" style="82" bestFit="1" customWidth="1"/>
    <col min="2317" max="2320" width="11.42578125" style="82"/>
    <col min="2321" max="2323" width="0" style="82" hidden="1" customWidth="1"/>
    <col min="2324" max="2565" width="11.42578125" style="82"/>
    <col min="2566" max="2566" width="3.5703125" style="82" customWidth="1"/>
    <col min="2567" max="2567" width="5.7109375" style="82" customWidth="1"/>
    <col min="2568" max="2568" width="30.7109375" style="82" customWidth="1"/>
    <col min="2569" max="2571" width="12.7109375" style="82" customWidth="1"/>
    <col min="2572" max="2572" width="14.85546875" style="82" bestFit="1" customWidth="1"/>
    <col min="2573" max="2576" width="11.42578125" style="82"/>
    <col min="2577" max="2579" width="0" style="82" hidden="1" customWidth="1"/>
    <col min="2580" max="2821" width="11.42578125" style="82"/>
    <col min="2822" max="2822" width="3.5703125" style="82" customWidth="1"/>
    <col min="2823" max="2823" width="5.7109375" style="82" customWidth="1"/>
    <col min="2824" max="2824" width="30.7109375" style="82" customWidth="1"/>
    <col min="2825" max="2827" width="12.7109375" style="82" customWidth="1"/>
    <col min="2828" max="2828" width="14.85546875" style="82" bestFit="1" customWidth="1"/>
    <col min="2829" max="2832" width="11.42578125" style="82"/>
    <col min="2833" max="2835" width="0" style="82" hidden="1" customWidth="1"/>
    <col min="2836" max="3077" width="11.42578125" style="82"/>
    <col min="3078" max="3078" width="3.5703125" style="82" customWidth="1"/>
    <col min="3079" max="3079" width="5.7109375" style="82" customWidth="1"/>
    <col min="3080" max="3080" width="30.7109375" style="82" customWidth="1"/>
    <col min="3081" max="3083" width="12.7109375" style="82" customWidth="1"/>
    <col min="3084" max="3084" width="14.85546875" style="82" bestFit="1" customWidth="1"/>
    <col min="3085" max="3088" width="11.42578125" style="82"/>
    <col min="3089" max="3091" width="0" style="82" hidden="1" customWidth="1"/>
    <col min="3092" max="3333" width="11.42578125" style="82"/>
    <col min="3334" max="3334" width="3.5703125" style="82" customWidth="1"/>
    <col min="3335" max="3335" width="5.7109375" style="82" customWidth="1"/>
    <col min="3336" max="3336" width="30.7109375" style="82" customWidth="1"/>
    <col min="3337" max="3339" width="12.7109375" style="82" customWidth="1"/>
    <col min="3340" max="3340" width="14.85546875" style="82" bestFit="1" customWidth="1"/>
    <col min="3341" max="3344" width="11.42578125" style="82"/>
    <col min="3345" max="3347" width="0" style="82" hidden="1" customWidth="1"/>
    <col min="3348" max="3589" width="11.42578125" style="82"/>
    <col min="3590" max="3590" width="3.5703125" style="82" customWidth="1"/>
    <col min="3591" max="3591" width="5.7109375" style="82" customWidth="1"/>
    <col min="3592" max="3592" width="30.7109375" style="82" customWidth="1"/>
    <col min="3593" max="3595" width="12.7109375" style="82" customWidth="1"/>
    <col min="3596" max="3596" width="14.85546875" style="82" bestFit="1" customWidth="1"/>
    <col min="3597" max="3600" width="11.42578125" style="82"/>
    <col min="3601" max="3603" width="0" style="82" hidden="1" customWidth="1"/>
    <col min="3604" max="3845" width="11.42578125" style="82"/>
    <col min="3846" max="3846" width="3.5703125" style="82" customWidth="1"/>
    <col min="3847" max="3847" width="5.7109375" style="82" customWidth="1"/>
    <col min="3848" max="3848" width="30.7109375" style="82" customWidth="1"/>
    <col min="3849" max="3851" width="12.7109375" style="82" customWidth="1"/>
    <col min="3852" max="3852" width="14.85546875" style="82" bestFit="1" customWidth="1"/>
    <col min="3853" max="3856" width="11.42578125" style="82"/>
    <col min="3857" max="3859" width="0" style="82" hidden="1" customWidth="1"/>
    <col min="3860" max="4101" width="11.42578125" style="82"/>
    <col min="4102" max="4102" width="3.5703125" style="82" customWidth="1"/>
    <col min="4103" max="4103" width="5.7109375" style="82" customWidth="1"/>
    <col min="4104" max="4104" width="30.7109375" style="82" customWidth="1"/>
    <col min="4105" max="4107" width="12.7109375" style="82" customWidth="1"/>
    <col min="4108" max="4108" width="14.85546875" style="82" bestFit="1" customWidth="1"/>
    <col min="4109" max="4112" width="11.42578125" style="82"/>
    <col min="4113" max="4115" width="0" style="82" hidden="1" customWidth="1"/>
    <col min="4116" max="4357" width="11.42578125" style="82"/>
    <col min="4358" max="4358" width="3.5703125" style="82" customWidth="1"/>
    <col min="4359" max="4359" width="5.7109375" style="82" customWidth="1"/>
    <col min="4360" max="4360" width="30.7109375" style="82" customWidth="1"/>
    <col min="4361" max="4363" width="12.7109375" style="82" customWidth="1"/>
    <col min="4364" max="4364" width="14.85546875" style="82" bestFit="1" customWidth="1"/>
    <col min="4365" max="4368" width="11.42578125" style="82"/>
    <col min="4369" max="4371" width="0" style="82" hidden="1" customWidth="1"/>
    <col min="4372" max="4613" width="11.42578125" style="82"/>
    <col min="4614" max="4614" width="3.5703125" style="82" customWidth="1"/>
    <col min="4615" max="4615" width="5.7109375" style="82" customWidth="1"/>
    <col min="4616" max="4616" width="30.7109375" style="82" customWidth="1"/>
    <col min="4617" max="4619" width="12.7109375" style="82" customWidth="1"/>
    <col min="4620" max="4620" width="14.85546875" style="82" bestFit="1" customWidth="1"/>
    <col min="4621" max="4624" width="11.42578125" style="82"/>
    <col min="4625" max="4627" width="0" style="82" hidden="1" customWidth="1"/>
    <col min="4628" max="4869" width="11.42578125" style="82"/>
    <col min="4870" max="4870" width="3.5703125" style="82" customWidth="1"/>
    <col min="4871" max="4871" width="5.7109375" style="82" customWidth="1"/>
    <col min="4872" max="4872" width="30.7109375" style="82" customWidth="1"/>
    <col min="4873" max="4875" width="12.7109375" style="82" customWidth="1"/>
    <col min="4876" max="4876" width="14.85546875" style="82" bestFit="1" customWidth="1"/>
    <col min="4877" max="4880" width="11.42578125" style="82"/>
    <col min="4881" max="4883" width="0" style="82" hidden="1" customWidth="1"/>
    <col min="4884" max="5125" width="11.42578125" style="82"/>
    <col min="5126" max="5126" width="3.5703125" style="82" customWidth="1"/>
    <col min="5127" max="5127" width="5.7109375" style="82" customWidth="1"/>
    <col min="5128" max="5128" width="30.7109375" style="82" customWidth="1"/>
    <col min="5129" max="5131" width="12.7109375" style="82" customWidth="1"/>
    <col min="5132" max="5132" width="14.85546875" style="82" bestFit="1" customWidth="1"/>
    <col min="5133" max="5136" width="11.42578125" style="82"/>
    <col min="5137" max="5139" width="0" style="82" hidden="1" customWidth="1"/>
    <col min="5140" max="5381" width="11.42578125" style="82"/>
    <col min="5382" max="5382" width="3.5703125" style="82" customWidth="1"/>
    <col min="5383" max="5383" width="5.7109375" style="82" customWidth="1"/>
    <col min="5384" max="5384" width="30.7109375" style="82" customWidth="1"/>
    <col min="5385" max="5387" width="12.7109375" style="82" customWidth="1"/>
    <col min="5388" max="5388" width="14.85546875" style="82" bestFit="1" customWidth="1"/>
    <col min="5389" max="5392" width="11.42578125" style="82"/>
    <col min="5393" max="5395" width="0" style="82" hidden="1" customWidth="1"/>
    <col min="5396" max="5637" width="11.42578125" style="82"/>
    <col min="5638" max="5638" width="3.5703125" style="82" customWidth="1"/>
    <col min="5639" max="5639" width="5.7109375" style="82" customWidth="1"/>
    <col min="5640" max="5640" width="30.7109375" style="82" customWidth="1"/>
    <col min="5641" max="5643" width="12.7109375" style="82" customWidth="1"/>
    <col min="5644" max="5644" width="14.85546875" style="82" bestFit="1" customWidth="1"/>
    <col min="5645" max="5648" width="11.42578125" style="82"/>
    <col min="5649" max="5651" width="0" style="82" hidden="1" customWidth="1"/>
    <col min="5652" max="5893" width="11.42578125" style="82"/>
    <col min="5894" max="5894" width="3.5703125" style="82" customWidth="1"/>
    <col min="5895" max="5895" width="5.7109375" style="82" customWidth="1"/>
    <col min="5896" max="5896" width="30.7109375" style="82" customWidth="1"/>
    <col min="5897" max="5899" width="12.7109375" style="82" customWidth="1"/>
    <col min="5900" max="5900" width="14.85546875" style="82" bestFit="1" customWidth="1"/>
    <col min="5901" max="5904" width="11.42578125" style="82"/>
    <col min="5905" max="5907" width="0" style="82" hidden="1" customWidth="1"/>
    <col min="5908" max="6149" width="11.42578125" style="82"/>
    <col min="6150" max="6150" width="3.5703125" style="82" customWidth="1"/>
    <col min="6151" max="6151" width="5.7109375" style="82" customWidth="1"/>
    <col min="6152" max="6152" width="30.7109375" style="82" customWidth="1"/>
    <col min="6153" max="6155" width="12.7109375" style="82" customWidth="1"/>
    <col min="6156" max="6156" width="14.85546875" style="82" bestFit="1" customWidth="1"/>
    <col min="6157" max="6160" width="11.42578125" style="82"/>
    <col min="6161" max="6163" width="0" style="82" hidden="1" customWidth="1"/>
    <col min="6164" max="6405" width="11.42578125" style="82"/>
    <col min="6406" max="6406" width="3.5703125" style="82" customWidth="1"/>
    <col min="6407" max="6407" width="5.7109375" style="82" customWidth="1"/>
    <col min="6408" max="6408" width="30.7109375" style="82" customWidth="1"/>
    <col min="6409" max="6411" width="12.7109375" style="82" customWidth="1"/>
    <col min="6412" max="6412" width="14.85546875" style="82" bestFit="1" customWidth="1"/>
    <col min="6413" max="6416" width="11.42578125" style="82"/>
    <col min="6417" max="6419" width="0" style="82" hidden="1" customWidth="1"/>
    <col min="6420" max="6661" width="11.42578125" style="82"/>
    <col min="6662" max="6662" width="3.5703125" style="82" customWidth="1"/>
    <col min="6663" max="6663" width="5.7109375" style="82" customWidth="1"/>
    <col min="6664" max="6664" width="30.7109375" style="82" customWidth="1"/>
    <col min="6665" max="6667" width="12.7109375" style="82" customWidth="1"/>
    <col min="6668" max="6668" width="14.85546875" style="82" bestFit="1" customWidth="1"/>
    <col min="6669" max="6672" width="11.42578125" style="82"/>
    <col min="6673" max="6675" width="0" style="82" hidden="1" customWidth="1"/>
    <col min="6676" max="6917" width="11.42578125" style="82"/>
    <col min="6918" max="6918" width="3.5703125" style="82" customWidth="1"/>
    <col min="6919" max="6919" width="5.7109375" style="82" customWidth="1"/>
    <col min="6920" max="6920" width="30.7109375" style="82" customWidth="1"/>
    <col min="6921" max="6923" width="12.7109375" style="82" customWidth="1"/>
    <col min="6924" max="6924" width="14.85546875" style="82" bestFit="1" customWidth="1"/>
    <col min="6925" max="6928" width="11.42578125" style="82"/>
    <col min="6929" max="6931" width="0" style="82" hidden="1" customWidth="1"/>
    <col min="6932" max="7173" width="11.42578125" style="82"/>
    <col min="7174" max="7174" width="3.5703125" style="82" customWidth="1"/>
    <col min="7175" max="7175" width="5.7109375" style="82" customWidth="1"/>
    <col min="7176" max="7176" width="30.7109375" style="82" customWidth="1"/>
    <col min="7177" max="7179" width="12.7109375" style="82" customWidth="1"/>
    <col min="7180" max="7180" width="14.85546875" style="82" bestFit="1" customWidth="1"/>
    <col min="7181" max="7184" width="11.42578125" style="82"/>
    <col min="7185" max="7187" width="0" style="82" hidden="1" customWidth="1"/>
    <col min="7188" max="7429" width="11.42578125" style="82"/>
    <col min="7430" max="7430" width="3.5703125" style="82" customWidth="1"/>
    <col min="7431" max="7431" width="5.7109375" style="82" customWidth="1"/>
    <col min="7432" max="7432" width="30.7109375" style="82" customWidth="1"/>
    <col min="7433" max="7435" width="12.7109375" style="82" customWidth="1"/>
    <col min="7436" max="7436" width="14.85546875" style="82" bestFit="1" customWidth="1"/>
    <col min="7437" max="7440" width="11.42578125" style="82"/>
    <col min="7441" max="7443" width="0" style="82" hidden="1" customWidth="1"/>
    <col min="7444" max="7685" width="11.42578125" style="82"/>
    <col min="7686" max="7686" width="3.5703125" style="82" customWidth="1"/>
    <col min="7687" max="7687" width="5.7109375" style="82" customWidth="1"/>
    <col min="7688" max="7688" width="30.7109375" style="82" customWidth="1"/>
    <col min="7689" max="7691" width="12.7109375" style="82" customWidth="1"/>
    <col min="7692" max="7692" width="14.85546875" style="82" bestFit="1" customWidth="1"/>
    <col min="7693" max="7696" width="11.42578125" style="82"/>
    <col min="7697" max="7699" width="0" style="82" hidden="1" customWidth="1"/>
    <col min="7700" max="7941" width="11.42578125" style="82"/>
    <col min="7942" max="7942" width="3.5703125" style="82" customWidth="1"/>
    <col min="7943" max="7943" width="5.7109375" style="82" customWidth="1"/>
    <col min="7944" max="7944" width="30.7109375" style="82" customWidth="1"/>
    <col min="7945" max="7947" width="12.7109375" style="82" customWidth="1"/>
    <col min="7948" max="7948" width="14.85546875" style="82" bestFit="1" customWidth="1"/>
    <col min="7949" max="7952" width="11.42578125" style="82"/>
    <col min="7953" max="7955" width="0" style="82" hidden="1" customWidth="1"/>
    <col min="7956" max="8197" width="11.42578125" style="82"/>
    <col min="8198" max="8198" width="3.5703125" style="82" customWidth="1"/>
    <col min="8199" max="8199" width="5.7109375" style="82" customWidth="1"/>
    <col min="8200" max="8200" width="30.7109375" style="82" customWidth="1"/>
    <col min="8201" max="8203" width="12.7109375" style="82" customWidth="1"/>
    <col min="8204" max="8204" width="14.85546875" style="82" bestFit="1" customWidth="1"/>
    <col min="8205" max="8208" width="11.42578125" style="82"/>
    <col min="8209" max="8211" width="0" style="82" hidden="1" customWidth="1"/>
    <col min="8212" max="8453" width="11.42578125" style="82"/>
    <col min="8454" max="8454" width="3.5703125" style="82" customWidth="1"/>
    <col min="8455" max="8455" width="5.7109375" style="82" customWidth="1"/>
    <col min="8456" max="8456" width="30.7109375" style="82" customWidth="1"/>
    <col min="8457" max="8459" width="12.7109375" style="82" customWidth="1"/>
    <col min="8460" max="8460" width="14.85546875" style="82" bestFit="1" customWidth="1"/>
    <col min="8461" max="8464" width="11.42578125" style="82"/>
    <col min="8465" max="8467" width="0" style="82" hidden="1" customWidth="1"/>
    <col min="8468" max="8709" width="11.42578125" style="82"/>
    <col min="8710" max="8710" width="3.5703125" style="82" customWidth="1"/>
    <col min="8711" max="8711" width="5.7109375" style="82" customWidth="1"/>
    <col min="8712" max="8712" width="30.7109375" style="82" customWidth="1"/>
    <col min="8713" max="8715" width="12.7109375" style="82" customWidth="1"/>
    <col min="8716" max="8716" width="14.85546875" style="82" bestFit="1" customWidth="1"/>
    <col min="8717" max="8720" width="11.42578125" style="82"/>
    <col min="8721" max="8723" width="0" style="82" hidden="1" customWidth="1"/>
    <col min="8724" max="8965" width="11.42578125" style="82"/>
    <col min="8966" max="8966" width="3.5703125" style="82" customWidth="1"/>
    <col min="8967" max="8967" width="5.7109375" style="82" customWidth="1"/>
    <col min="8968" max="8968" width="30.7109375" style="82" customWidth="1"/>
    <col min="8969" max="8971" width="12.7109375" style="82" customWidth="1"/>
    <col min="8972" max="8972" width="14.85546875" style="82" bestFit="1" customWidth="1"/>
    <col min="8973" max="8976" width="11.42578125" style="82"/>
    <col min="8977" max="8979" width="0" style="82" hidden="1" customWidth="1"/>
    <col min="8980" max="9221" width="11.42578125" style="82"/>
    <col min="9222" max="9222" width="3.5703125" style="82" customWidth="1"/>
    <col min="9223" max="9223" width="5.7109375" style="82" customWidth="1"/>
    <col min="9224" max="9224" width="30.7109375" style="82" customWidth="1"/>
    <col min="9225" max="9227" width="12.7109375" style="82" customWidth="1"/>
    <col min="9228" max="9228" width="14.85546875" style="82" bestFit="1" customWidth="1"/>
    <col min="9229" max="9232" width="11.42578125" style="82"/>
    <col min="9233" max="9235" width="0" style="82" hidden="1" customWidth="1"/>
    <col min="9236" max="9477" width="11.42578125" style="82"/>
    <col min="9478" max="9478" width="3.5703125" style="82" customWidth="1"/>
    <col min="9479" max="9479" width="5.7109375" style="82" customWidth="1"/>
    <col min="9480" max="9480" width="30.7109375" style="82" customWidth="1"/>
    <col min="9481" max="9483" width="12.7109375" style="82" customWidth="1"/>
    <col min="9484" max="9484" width="14.85546875" style="82" bestFit="1" customWidth="1"/>
    <col min="9485" max="9488" width="11.42578125" style="82"/>
    <col min="9489" max="9491" width="0" style="82" hidden="1" customWidth="1"/>
    <col min="9492" max="9733" width="11.42578125" style="82"/>
    <col min="9734" max="9734" width="3.5703125" style="82" customWidth="1"/>
    <col min="9735" max="9735" width="5.7109375" style="82" customWidth="1"/>
    <col min="9736" max="9736" width="30.7109375" style="82" customWidth="1"/>
    <col min="9737" max="9739" width="12.7109375" style="82" customWidth="1"/>
    <col min="9740" max="9740" width="14.85546875" style="82" bestFit="1" customWidth="1"/>
    <col min="9741" max="9744" width="11.42578125" style="82"/>
    <col min="9745" max="9747" width="0" style="82" hidden="1" customWidth="1"/>
    <col min="9748" max="9989" width="11.42578125" style="82"/>
    <col min="9990" max="9990" width="3.5703125" style="82" customWidth="1"/>
    <col min="9991" max="9991" width="5.7109375" style="82" customWidth="1"/>
    <col min="9992" max="9992" width="30.7109375" style="82" customWidth="1"/>
    <col min="9993" max="9995" width="12.7109375" style="82" customWidth="1"/>
    <col min="9996" max="9996" width="14.85546875" style="82" bestFit="1" customWidth="1"/>
    <col min="9997" max="10000" width="11.42578125" style="82"/>
    <col min="10001" max="10003" width="0" style="82" hidden="1" customWidth="1"/>
    <col min="10004" max="10245" width="11.42578125" style="82"/>
    <col min="10246" max="10246" width="3.5703125" style="82" customWidth="1"/>
    <col min="10247" max="10247" width="5.7109375" style="82" customWidth="1"/>
    <col min="10248" max="10248" width="30.7109375" style="82" customWidth="1"/>
    <col min="10249" max="10251" width="12.7109375" style="82" customWidth="1"/>
    <col min="10252" max="10252" width="14.85546875" style="82" bestFit="1" customWidth="1"/>
    <col min="10253" max="10256" width="11.42578125" style="82"/>
    <col min="10257" max="10259" width="0" style="82" hidden="1" customWidth="1"/>
    <col min="10260" max="10501" width="11.42578125" style="82"/>
    <col min="10502" max="10502" width="3.5703125" style="82" customWidth="1"/>
    <col min="10503" max="10503" width="5.7109375" style="82" customWidth="1"/>
    <col min="10504" max="10504" width="30.7109375" style="82" customWidth="1"/>
    <col min="10505" max="10507" width="12.7109375" style="82" customWidth="1"/>
    <col min="10508" max="10508" width="14.85546875" style="82" bestFit="1" customWidth="1"/>
    <col min="10509" max="10512" width="11.42578125" style="82"/>
    <col min="10513" max="10515" width="0" style="82" hidden="1" customWidth="1"/>
    <col min="10516" max="10757" width="11.42578125" style="82"/>
    <col min="10758" max="10758" width="3.5703125" style="82" customWidth="1"/>
    <col min="10759" max="10759" width="5.7109375" style="82" customWidth="1"/>
    <col min="10760" max="10760" width="30.7109375" style="82" customWidth="1"/>
    <col min="10761" max="10763" width="12.7109375" style="82" customWidth="1"/>
    <col min="10764" max="10764" width="14.85546875" style="82" bestFit="1" customWidth="1"/>
    <col min="10765" max="10768" width="11.42578125" style="82"/>
    <col min="10769" max="10771" width="0" style="82" hidden="1" customWidth="1"/>
    <col min="10772" max="11013" width="11.42578125" style="82"/>
    <col min="11014" max="11014" width="3.5703125" style="82" customWidth="1"/>
    <col min="11015" max="11015" width="5.7109375" style="82" customWidth="1"/>
    <col min="11016" max="11016" width="30.7109375" style="82" customWidth="1"/>
    <col min="11017" max="11019" width="12.7109375" style="82" customWidth="1"/>
    <col min="11020" max="11020" width="14.85546875" style="82" bestFit="1" customWidth="1"/>
    <col min="11021" max="11024" width="11.42578125" style="82"/>
    <col min="11025" max="11027" width="0" style="82" hidden="1" customWidth="1"/>
    <col min="11028" max="11269" width="11.42578125" style="82"/>
    <col min="11270" max="11270" width="3.5703125" style="82" customWidth="1"/>
    <col min="11271" max="11271" width="5.7109375" style="82" customWidth="1"/>
    <col min="11272" max="11272" width="30.7109375" style="82" customWidth="1"/>
    <col min="11273" max="11275" width="12.7109375" style="82" customWidth="1"/>
    <col min="11276" max="11276" width="14.85546875" style="82" bestFit="1" customWidth="1"/>
    <col min="11277" max="11280" width="11.42578125" style="82"/>
    <col min="11281" max="11283" width="0" style="82" hidden="1" customWidth="1"/>
    <col min="11284" max="11525" width="11.42578125" style="82"/>
    <col min="11526" max="11526" width="3.5703125" style="82" customWidth="1"/>
    <col min="11527" max="11527" width="5.7109375" style="82" customWidth="1"/>
    <col min="11528" max="11528" width="30.7109375" style="82" customWidth="1"/>
    <col min="11529" max="11531" width="12.7109375" style="82" customWidth="1"/>
    <col min="11532" max="11532" width="14.85546875" style="82" bestFit="1" customWidth="1"/>
    <col min="11533" max="11536" width="11.42578125" style="82"/>
    <col min="11537" max="11539" width="0" style="82" hidden="1" customWidth="1"/>
    <col min="11540" max="11781" width="11.42578125" style="82"/>
    <col min="11782" max="11782" width="3.5703125" style="82" customWidth="1"/>
    <col min="11783" max="11783" width="5.7109375" style="82" customWidth="1"/>
    <col min="11784" max="11784" width="30.7109375" style="82" customWidth="1"/>
    <col min="11785" max="11787" width="12.7109375" style="82" customWidth="1"/>
    <col min="11788" max="11788" width="14.85546875" style="82" bestFit="1" customWidth="1"/>
    <col min="11789" max="11792" width="11.42578125" style="82"/>
    <col min="11793" max="11795" width="0" style="82" hidden="1" customWidth="1"/>
    <col min="11796" max="12037" width="11.42578125" style="82"/>
    <col min="12038" max="12038" width="3.5703125" style="82" customWidth="1"/>
    <col min="12039" max="12039" width="5.7109375" style="82" customWidth="1"/>
    <col min="12040" max="12040" width="30.7109375" style="82" customWidth="1"/>
    <col min="12041" max="12043" width="12.7109375" style="82" customWidth="1"/>
    <col min="12044" max="12044" width="14.85546875" style="82" bestFit="1" customWidth="1"/>
    <col min="12045" max="12048" width="11.42578125" style="82"/>
    <col min="12049" max="12051" width="0" style="82" hidden="1" customWidth="1"/>
    <col min="12052" max="12293" width="11.42578125" style="82"/>
    <col min="12294" max="12294" width="3.5703125" style="82" customWidth="1"/>
    <col min="12295" max="12295" width="5.7109375" style="82" customWidth="1"/>
    <col min="12296" max="12296" width="30.7109375" style="82" customWidth="1"/>
    <col min="12297" max="12299" width="12.7109375" style="82" customWidth="1"/>
    <col min="12300" max="12300" width="14.85546875" style="82" bestFit="1" customWidth="1"/>
    <col min="12301" max="12304" width="11.42578125" style="82"/>
    <col min="12305" max="12307" width="0" style="82" hidden="1" customWidth="1"/>
    <col min="12308" max="12549" width="11.42578125" style="82"/>
    <col min="12550" max="12550" width="3.5703125" style="82" customWidth="1"/>
    <col min="12551" max="12551" width="5.7109375" style="82" customWidth="1"/>
    <col min="12552" max="12552" width="30.7109375" style="82" customWidth="1"/>
    <col min="12553" max="12555" width="12.7109375" style="82" customWidth="1"/>
    <col min="12556" max="12556" width="14.85546875" style="82" bestFit="1" customWidth="1"/>
    <col min="12557" max="12560" width="11.42578125" style="82"/>
    <col min="12561" max="12563" width="0" style="82" hidden="1" customWidth="1"/>
    <col min="12564" max="12805" width="11.42578125" style="82"/>
    <col min="12806" max="12806" width="3.5703125" style="82" customWidth="1"/>
    <col min="12807" max="12807" width="5.7109375" style="82" customWidth="1"/>
    <col min="12808" max="12808" width="30.7109375" style="82" customWidth="1"/>
    <col min="12809" max="12811" width="12.7109375" style="82" customWidth="1"/>
    <col min="12812" max="12812" width="14.85546875" style="82" bestFit="1" customWidth="1"/>
    <col min="12813" max="12816" width="11.42578125" style="82"/>
    <col min="12817" max="12819" width="0" style="82" hidden="1" customWidth="1"/>
    <col min="12820" max="13061" width="11.42578125" style="82"/>
    <col min="13062" max="13062" width="3.5703125" style="82" customWidth="1"/>
    <col min="13063" max="13063" width="5.7109375" style="82" customWidth="1"/>
    <col min="13064" max="13064" width="30.7109375" style="82" customWidth="1"/>
    <col min="13065" max="13067" width="12.7109375" style="82" customWidth="1"/>
    <col min="13068" max="13068" width="14.85546875" style="82" bestFit="1" customWidth="1"/>
    <col min="13069" max="13072" width="11.42578125" style="82"/>
    <col min="13073" max="13075" width="0" style="82" hidden="1" customWidth="1"/>
    <col min="13076" max="13317" width="11.42578125" style="82"/>
    <col min="13318" max="13318" width="3.5703125" style="82" customWidth="1"/>
    <col min="13319" max="13319" width="5.7109375" style="82" customWidth="1"/>
    <col min="13320" max="13320" width="30.7109375" style="82" customWidth="1"/>
    <col min="13321" max="13323" width="12.7109375" style="82" customWidth="1"/>
    <col min="13324" max="13324" width="14.85546875" style="82" bestFit="1" customWidth="1"/>
    <col min="13325" max="13328" width="11.42578125" style="82"/>
    <col min="13329" max="13331" width="0" style="82" hidden="1" customWidth="1"/>
    <col min="13332" max="13573" width="11.42578125" style="82"/>
    <col min="13574" max="13574" width="3.5703125" style="82" customWidth="1"/>
    <col min="13575" max="13575" width="5.7109375" style="82" customWidth="1"/>
    <col min="13576" max="13576" width="30.7109375" style="82" customWidth="1"/>
    <col min="13577" max="13579" width="12.7109375" style="82" customWidth="1"/>
    <col min="13580" max="13580" width="14.85546875" style="82" bestFit="1" customWidth="1"/>
    <col min="13581" max="13584" width="11.42578125" style="82"/>
    <col min="13585" max="13587" width="0" style="82" hidden="1" customWidth="1"/>
    <col min="13588" max="13829" width="11.42578125" style="82"/>
    <col min="13830" max="13830" width="3.5703125" style="82" customWidth="1"/>
    <col min="13831" max="13831" width="5.7109375" style="82" customWidth="1"/>
    <col min="13832" max="13832" width="30.7109375" style="82" customWidth="1"/>
    <col min="13833" max="13835" width="12.7109375" style="82" customWidth="1"/>
    <col min="13836" max="13836" width="14.85546875" style="82" bestFit="1" customWidth="1"/>
    <col min="13837" max="13840" width="11.42578125" style="82"/>
    <col min="13841" max="13843" width="0" style="82" hidden="1" customWidth="1"/>
    <col min="13844" max="14085" width="11.42578125" style="82"/>
    <col min="14086" max="14086" width="3.5703125" style="82" customWidth="1"/>
    <col min="14087" max="14087" width="5.7109375" style="82" customWidth="1"/>
    <col min="14088" max="14088" width="30.7109375" style="82" customWidth="1"/>
    <col min="14089" max="14091" width="12.7109375" style="82" customWidth="1"/>
    <col min="14092" max="14092" width="14.85546875" style="82" bestFit="1" customWidth="1"/>
    <col min="14093" max="14096" width="11.42578125" style="82"/>
    <col min="14097" max="14099" width="0" style="82" hidden="1" customWidth="1"/>
    <col min="14100" max="14341" width="11.42578125" style="82"/>
    <col min="14342" max="14342" width="3.5703125" style="82" customWidth="1"/>
    <col min="14343" max="14343" width="5.7109375" style="82" customWidth="1"/>
    <col min="14344" max="14344" width="30.7109375" style="82" customWidth="1"/>
    <col min="14345" max="14347" width="12.7109375" style="82" customWidth="1"/>
    <col min="14348" max="14348" width="14.85546875" style="82" bestFit="1" customWidth="1"/>
    <col min="14349" max="14352" width="11.42578125" style="82"/>
    <col min="14353" max="14355" width="0" style="82" hidden="1" customWidth="1"/>
    <col min="14356" max="14597" width="11.42578125" style="82"/>
    <col min="14598" max="14598" width="3.5703125" style="82" customWidth="1"/>
    <col min="14599" max="14599" width="5.7109375" style="82" customWidth="1"/>
    <col min="14600" max="14600" width="30.7109375" style="82" customWidth="1"/>
    <col min="14601" max="14603" width="12.7109375" style="82" customWidth="1"/>
    <col min="14604" max="14604" width="14.85546875" style="82" bestFit="1" customWidth="1"/>
    <col min="14605" max="14608" width="11.42578125" style="82"/>
    <col min="14609" max="14611" width="0" style="82" hidden="1" customWidth="1"/>
    <col min="14612" max="14853" width="11.42578125" style="82"/>
    <col min="14854" max="14854" width="3.5703125" style="82" customWidth="1"/>
    <col min="14855" max="14855" width="5.7109375" style="82" customWidth="1"/>
    <col min="14856" max="14856" width="30.7109375" style="82" customWidth="1"/>
    <col min="14857" max="14859" width="12.7109375" style="82" customWidth="1"/>
    <col min="14860" max="14860" width="14.85546875" style="82" bestFit="1" customWidth="1"/>
    <col min="14861" max="14864" width="11.42578125" style="82"/>
    <col min="14865" max="14867" width="0" style="82" hidden="1" customWidth="1"/>
    <col min="14868" max="15109" width="11.42578125" style="82"/>
    <col min="15110" max="15110" width="3.5703125" style="82" customWidth="1"/>
    <col min="15111" max="15111" width="5.7109375" style="82" customWidth="1"/>
    <col min="15112" max="15112" width="30.7109375" style="82" customWidth="1"/>
    <col min="15113" max="15115" width="12.7109375" style="82" customWidth="1"/>
    <col min="15116" max="15116" width="14.85546875" style="82" bestFit="1" customWidth="1"/>
    <col min="15117" max="15120" width="11.42578125" style="82"/>
    <col min="15121" max="15123" width="0" style="82" hidden="1" customWidth="1"/>
    <col min="15124" max="15365" width="11.42578125" style="82"/>
    <col min="15366" max="15366" width="3.5703125" style="82" customWidth="1"/>
    <col min="15367" max="15367" width="5.7109375" style="82" customWidth="1"/>
    <col min="15368" max="15368" width="30.7109375" style="82" customWidth="1"/>
    <col min="15369" max="15371" width="12.7109375" style="82" customWidth="1"/>
    <col min="15372" max="15372" width="14.85546875" style="82" bestFit="1" customWidth="1"/>
    <col min="15373" max="15376" width="11.42578125" style="82"/>
    <col min="15377" max="15379" width="0" style="82" hidden="1" customWidth="1"/>
    <col min="15380" max="15621" width="11.42578125" style="82"/>
    <col min="15622" max="15622" width="3.5703125" style="82" customWidth="1"/>
    <col min="15623" max="15623" width="5.7109375" style="82" customWidth="1"/>
    <col min="15624" max="15624" width="30.7109375" style="82" customWidth="1"/>
    <col min="15625" max="15627" width="12.7109375" style="82" customWidth="1"/>
    <col min="15628" max="15628" width="14.85546875" style="82" bestFit="1" customWidth="1"/>
    <col min="15629" max="15632" width="11.42578125" style="82"/>
    <col min="15633" max="15635" width="0" style="82" hidden="1" customWidth="1"/>
    <col min="15636" max="15877" width="11.42578125" style="82"/>
    <col min="15878" max="15878" width="3.5703125" style="82" customWidth="1"/>
    <col min="15879" max="15879" width="5.7109375" style="82" customWidth="1"/>
    <col min="15880" max="15880" width="30.7109375" style="82" customWidth="1"/>
    <col min="15881" max="15883" width="12.7109375" style="82" customWidth="1"/>
    <col min="15884" max="15884" width="14.85546875" style="82" bestFit="1" customWidth="1"/>
    <col min="15885" max="15888" width="11.42578125" style="82"/>
    <col min="15889" max="15891" width="0" style="82" hidden="1" customWidth="1"/>
    <col min="15892" max="16133" width="11.42578125" style="82"/>
    <col min="16134" max="16134" width="3.5703125" style="82" customWidth="1"/>
    <col min="16135" max="16135" width="5.7109375" style="82" customWidth="1"/>
    <col min="16136" max="16136" width="30.7109375" style="82" customWidth="1"/>
    <col min="16137" max="16139" width="12.7109375" style="82" customWidth="1"/>
    <col min="16140" max="16140" width="14.85546875" style="82" bestFit="1" customWidth="1"/>
    <col min="16141" max="16144" width="11.42578125" style="82"/>
    <col min="16145" max="16147" width="0" style="82" hidden="1" customWidth="1"/>
    <col min="16148" max="16384" width="11.42578125" style="82"/>
  </cols>
  <sheetData>
    <row r="1" spans="1:15" ht="18.75">
      <c r="A1" s="274" t="s">
        <v>172</v>
      </c>
      <c r="B1" s="35"/>
      <c r="C1" s="35"/>
      <c r="D1" s="35"/>
      <c r="E1" s="35"/>
      <c r="F1" s="35"/>
      <c r="G1" s="35"/>
      <c r="H1" s="35"/>
      <c r="I1" s="35"/>
      <c r="J1" s="35"/>
      <c r="K1" s="35"/>
      <c r="L1" s="35"/>
    </row>
    <row r="2" spans="1:15" s="81" customFormat="1" ht="24">
      <c r="A2" s="35" t="s">
        <v>61</v>
      </c>
      <c r="B2" s="35" t="s">
        <v>62</v>
      </c>
      <c r="C2" s="236" t="s">
        <v>113</v>
      </c>
      <c r="D2" s="35" t="s">
        <v>162</v>
      </c>
      <c r="E2" s="35" t="s">
        <v>163</v>
      </c>
      <c r="F2" s="35" t="s">
        <v>63</v>
      </c>
      <c r="G2" s="92" t="s">
        <v>164</v>
      </c>
      <c r="H2" s="92" t="s">
        <v>165</v>
      </c>
      <c r="I2" s="92" t="s">
        <v>70</v>
      </c>
      <c r="J2" s="92" t="s">
        <v>166</v>
      </c>
      <c r="K2" s="35" t="s">
        <v>159</v>
      </c>
      <c r="L2" s="35" t="s">
        <v>75</v>
      </c>
      <c r="N2" s="82"/>
      <c r="O2" s="82"/>
    </row>
    <row r="3" spans="1:15" s="81" customFormat="1" ht="4.5" customHeight="1">
      <c r="A3" s="36"/>
      <c r="B3" s="37"/>
      <c r="C3" s="237"/>
      <c r="D3" s="36"/>
      <c r="E3" s="36"/>
      <c r="F3" s="36"/>
      <c r="G3" s="93"/>
      <c r="H3" s="93"/>
      <c r="I3" s="93"/>
      <c r="J3" s="93"/>
      <c r="K3" s="36"/>
      <c r="L3" s="36"/>
      <c r="N3" s="82"/>
      <c r="O3" s="82"/>
    </row>
    <row r="4" spans="1:15">
      <c r="A4" s="38">
        <v>1</v>
      </c>
      <c r="B4" s="39" t="s">
        <v>112</v>
      </c>
      <c r="C4" s="238">
        <v>60</v>
      </c>
      <c r="D4" s="40">
        <v>41275</v>
      </c>
      <c r="E4" s="41">
        <f>IF(C4&gt;0,D4+C4*$O$6," ")</f>
        <v>41335</v>
      </c>
      <c r="F4" s="41"/>
      <c r="G4" s="94">
        <v>12</v>
      </c>
      <c r="H4" s="74">
        <f t="shared" ref="H4:H23" si="0">IF(G4="",0,+C4*G4)</f>
        <v>720</v>
      </c>
      <c r="I4" s="94">
        <v>100</v>
      </c>
      <c r="J4" s="74">
        <f>IF(I4="",0,+H4+I4)</f>
        <v>820</v>
      </c>
      <c r="K4" s="235"/>
      <c r="L4" s="235"/>
      <c r="N4" s="247" t="s">
        <v>64</v>
      </c>
      <c r="O4" s="247"/>
    </row>
    <row r="5" spans="1:15">
      <c r="A5" s="38">
        <v>2</v>
      </c>
      <c r="B5" s="39" t="s">
        <v>160</v>
      </c>
      <c r="C5" s="238">
        <v>30</v>
      </c>
      <c r="D5" s="40">
        <v>41336</v>
      </c>
      <c r="E5" s="41">
        <f t="shared" ref="E5:E23" si="1">IF(C5&gt;0,D5+C5*$O$6," ")</f>
        <v>41366</v>
      </c>
      <c r="F5" s="41" t="str">
        <f>IF(A5="","",LOOKUP(D5,$E$4:$E$23,$B$4:$B$23))</f>
        <v>Fresado</v>
      </c>
      <c r="G5" s="94">
        <v>12</v>
      </c>
      <c r="H5" s="74">
        <f t="shared" si="0"/>
        <v>360</v>
      </c>
      <c r="I5" s="94">
        <v>120</v>
      </c>
      <c r="J5" s="74">
        <f t="shared" ref="J5:J23" si="2">IF(I5="",0,+H5+I5)</f>
        <v>480</v>
      </c>
      <c r="K5" s="235"/>
      <c r="L5" s="235"/>
      <c r="N5" s="42" t="s">
        <v>65</v>
      </c>
      <c r="O5" s="42" t="s">
        <v>66</v>
      </c>
    </row>
    <row r="6" spans="1:15">
      <c r="A6" s="38">
        <v>3</v>
      </c>
      <c r="B6" s="39" t="s">
        <v>176</v>
      </c>
      <c r="C6" s="238">
        <v>5</v>
      </c>
      <c r="D6" s="40">
        <f>+E5+1</f>
        <v>41367</v>
      </c>
      <c r="E6" s="41">
        <f t="shared" si="1"/>
        <v>41372</v>
      </c>
      <c r="F6" s="41" t="str">
        <f t="shared" ref="F6:F23" si="3">IF(A6="","",LOOKUP(D6,$E$4:$E$23,$B$4:$B$23))</f>
        <v>Alisado</v>
      </c>
      <c r="G6" s="94">
        <v>10</v>
      </c>
      <c r="H6" s="74">
        <f t="shared" si="0"/>
        <v>50</v>
      </c>
      <c r="I6" s="94">
        <v>50</v>
      </c>
      <c r="J6" s="74">
        <f t="shared" si="2"/>
        <v>100</v>
      </c>
      <c r="K6" s="235"/>
      <c r="L6" s="235"/>
      <c r="N6" s="83" t="s">
        <v>69</v>
      </c>
      <c r="O6" s="83">
        <v>1</v>
      </c>
    </row>
    <row r="7" spans="1:15">
      <c r="A7" s="38">
        <v>4</v>
      </c>
      <c r="B7" s="39" t="s">
        <v>161</v>
      </c>
      <c r="C7" s="238">
        <v>10</v>
      </c>
      <c r="D7" s="40">
        <f>+E6+1</f>
        <v>41373</v>
      </c>
      <c r="E7" s="41">
        <f t="shared" si="1"/>
        <v>41383</v>
      </c>
      <c r="F7" s="41" t="str">
        <f t="shared" si="3"/>
        <v>Ajuste</v>
      </c>
      <c r="G7" s="94">
        <v>50</v>
      </c>
      <c r="H7" s="74">
        <f t="shared" si="0"/>
        <v>500</v>
      </c>
      <c r="I7" s="94">
        <v>200</v>
      </c>
      <c r="J7" s="74">
        <f t="shared" si="2"/>
        <v>700</v>
      </c>
      <c r="K7" s="235"/>
      <c r="L7" s="235"/>
    </row>
    <row r="8" spans="1:15">
      <c r="A8" s="38">
        <v>5</v>
      </c>
      <c r="B8" s="39" t="s">
        <v>169</v>
      </c>
      <c r="C8" s="238">
        <v>2</v>
      </c>
      <c r="D8" s="40">
        <f>+E7</f>
        <v>41383</v>
      </c>
      <c r="E8" s="41">
        <f t="shared" si="1"/>
        <v>41385</v>
      </c>
      <c r="F8" s="41" t="str">
        <f t="shared" si="3"/>
        <v>Pintura final</v>
      </c>
      <c r="G8" s="94">
        <v>10</v>
      </c>
      <c r="H8" s="74">
        <f t="shared" si="0"/>
        <v>20</v>
      </c>
      <c r="I8" s="94">
        <v>50</v>
      </c>
      <c r="J8" s="74">
        <f t="shared" si="2"/>
        <v>70</v>
      </c>
      <c r="K8" s="235"/>
      <c r="L8" s="235"/>
    </row>
    <row r="9" spans="1:15">
      <c r="A9" s="38"/>
      <c r="B9" s="39"/>
      <c r="C9" s="238"/>
      <c r="D9" s="40"/>
      <c r="E9" s="41" t="str">
        <f t="shared" si="1"/>
        <v xml:space="preserve"> </v>
      </c>
      <c r="F9" s="41" t="str">
        <f t="shared" si="3"/>
        <v/>
      </c>
      <c r="G9" s="94"/>
      <c r="H9" s="74">
        <f t="shared" si="0"/>
        <v>0</v>
      </c>
      <c r="I9" s="94"/>
      <c r="J9" s="74">
        <f t="shared" si="2"/>
        <v>0</v>
      </c>
      <c r="K9" s="235"/>
      <c r="L9" s="235"/>
    </row>
    <row r="10" spans="1:15">
      <c r="A10" s="38"/>
      <c r="B10" s="39"/>
      <c r="C10" s="238"/>
      <c r="D10" s="40"/>
      <c r="E10" s="41" t="str">
        <f t="shared" si="1"/>
        <v xml:space="preserve"> </v>
      </c>
      <c r="F10" s="41" t="str">
        <f t="shared" si="3"/>
        <v/>
      </c>
      <c r="G10" s="94"/>
      <c r="H10" s="74">
        <f t="shared" si="0"/>
        <v>0</v>
      </c>
      <c r="I10" s="94"/>
      <c r="J10" s="74">
        <f t="shared" si="2"/>
        <v>0</v>
      </c>
      <c r="K10" s="235"/>
      <c r="L10" s="235"/>
    </row>
    <row r="11" spans="1:15">
      <c r="A11" s="38"/>
      <c r="B11" s="39"/>
      <c r="C11" s="238"/>
      <c r="D11" s="40"/>
      <c r="E11" s="41" t="str">
        <f t="shared" si="1"/>
        <v xml:space="preserve"> </v>
      </c>
      <c r="F11" s="41" t="str">
        <f t="shared" si="3"/>
        <v/>
      </c>
      <c r="G11" s="94"/>
      <c r="H11" s="74">
        <f t="shared" si="0"/>
        <v>0</v>
      </c>
      <c r="I11" s="94"/>
      <c r="J11" s="74">
        <f t="shared" si="2"/>
        <v>0</v>
      </c>
      <c r="K11" s="235"/>
      <c r="L11" s="235"/>
      <c r="M11" s="82" t="s">
        <v>31</v>
      </c>
    </row>
    <row r="12" spans="1:15">
      <c r="A12" s="38"/>
      <c r="B12" s="39"/>
      <c r="C12" s="238"/>
      <c r="D12" s="40"/>
      <c r="E12" s="41" t="str">
        <f t="shared" si="1"/>
        <v xml:space="preserve"> </v>
      </c>
      <c r="F12" s="41" t="str">
        <f t="shared" si="3"/>
        <v/>
      </c>
      <c r="G12" s="94"/>
      <c r="H12" s="74">
        <f t="shared" si="0"/>
        <v>0</v>
      </c>
      <c r="I12" s="94"/>
      <c r="J12" s="74">
        <f t="shared" si="2"/>
        <v>0</v>
      </c>
      <c r="K12" s="235"/>
      <c r="L12" s="235"/>
    </row>
    <row r="13" spans="1:15">
      <c r="A13" s="38"/>
      <c r="B13" s="39"/>
      <c r="C13" s="238"/>
      <c r="D13" s="40"/>
      <c r="E13" s="41" t="str">
        <f t="shared" si="1"/>
        <v xml:space="preserve"> </v>
      </c>
      <c r="F13" s="41" t="str">
        <f t="shared" si="3"/>
        <v/>
      </c>
      <c r="G13" s="94"/>
      <c r="H13" s="74">
        <f t="shared" si="0"/>
        <v>0</v>
      </c>
      <c r="I13" s="94"/>
      <c r="J13" s="74">
        <f t="shared" si="2"/>
        <v>0</v>
      </c>
      <c r="K13" s="235"/>
      <c r="L13" s="235"/>
    </row>
    <row r="14" spans="1:15">
      <c r="A14" s="38"/>
      <c r="B14" s="39"/>
      <c r="C14" s="238"/>
      <c r="D14" s="40"/>
      <c r="E14" s="41" t="str">
        <f t="shared" si="1"/>
        <v xml:space="preserve"> </v>
      </c>
      <c r="F14" s="41" t="str">
        <f t="shared" si="3"/>
        <v/>
      </c>
      <c r="G14" s="94"/>
      <c r="H14" s="74">
        <f t="shared" si="0"/>
        <v>0</v>
      </c>
      <c r="I14" s="94"/>
      <c r="J14" s="74">
        <f t="shared" si="2"/>
        <v>0</v>
      </c>
      <c r="K14" s="235"/>
      <c r="L14" s="235"/>
    </row>
    <row r="15" spans="1:15">
      <c r="A15" s="38"/>
      <c r="B15" s="39"/>
      <c r="C15" s="238"/>
      <c r="D15" s="40"/>
      <c r="E15" s="41" t="str">
        <f t="shared" si="1"/>
        <v xml:space="preserve"> </v>
      </c>
      <c r="F15" s="41" t="str">
        <f t="shared" si="3"/>
        <v/>
      </c>
      <c r="G15" s="94"/>
      <c r="H15" s="74">
        <f t="shared" si="0"/>
        <v>0</v>
      </c>
      <c r="I15" s="94"/>
      <c r="J15" s="74">
        <f t="shared" si="2"/>
        <v>0</v>
      </c>
      <c r="K15" s="235"/>
      <c r="L15" s="235"/>
    </row>
    <row r="16" spans="1:15">
      <c r="A16" s="38"/>
      <c r="B16" s="39"/>
      <c r="C16" s="238"/>
      <c r="D16" s="40"/>
      <c r="E16" s="41" t="str">
        <f t="shared" si="1"/>
        <v xml:space="preserve"> </v>
      </c>
      <c r="F16" s="41" t="str">
        <f t="shared" si="3"/>
        <v/>
      </c>
      <c r="G16" s="94"/>
      <c r="H16" s="74">
        <f t="shared" si="0"/>
        <v>0</v>
      </c>
      <c r="I16" s="94"/>
      <c r="J16" s="74">
        <f t="shared" si="2"/>
        <v>0</v>
      </c>
      <c r="K16" s="235"/>
      <c r="L16" s="235"/>
    </row>
    <row r="17" spans="1:19">
      <c r="A17" s="38"/>
      <c r="B17" s="39"/>
      <c r="C17" s="238"/>
      <c r="D17" s="40"/>
      <c r="E17" s="41" t="str">
        <f t="shared" si="1"/>
        <v xml:space="preserve"> </v>
      </c>
      <c r="F17" s="41" t="str">
        <f t="shared" si="3"/>
        <v/>
      </c>
      <c r="G17" s="94"/>
      <c r="H17" s="74">
        <f t="shared" si="0"/>
        <v>0</v>
      </c>
      <c r="I17" s="94"/>
      <c r="J17" s="74">
        <f t="shared" si="2"/>
        <v>0</v>
      </c>
      <c r="K17" s="235"/>
      <c r="L17" s="235"/>
    </row>
    <row r="18" spans="1:19">
      <c r="A18" s="38"/>
      <c r="B18" s="39"/>
      <c r="C18" s="238"/>
      <c r="D18" s="40"/>
      <c r="E18" s="41" t="str">
        <f t="shared" si="1"/>
        <v xml:space="preserve"> </v>
      </c>
      <c r="F18" s="41" t="str">
        <f t="shared" si="3"/>
        <v/>
      </c>
      <c r="G18" s="94"/>
      <c r="H18" s="74">
        <f t="shared" si="0"/>
        <v>0</v>
      </c>
      <c r="I18" s="94"/>
      <c r="J18" s="74">
        <f t="shared" si="2"/>
        <v>0</v>
      </c>
      <c r="K18" s="235"/>
      <c r="L18" s="235"/>
    </row>
    <row r="19" spans="1:19">
      <c r="A19" s="38"/>
      <c r="B19" s="39"/>
      <c r="C19" s="238"/>
      <c r="D19" s="40"/>
      <c r="E19" s="41" t="str">
        <f t="shared" si="1"/>
        <v xml:space="preserve"> </v>
      </c>
      <c r="F19" s="41" t="str">
        <f t="shared" si="3"/>
        <v/>
      </c>
      <c r="G19" s="94"/>
      <c r="H19" s="74">
        <f t="shared" si="0"/>
        <v>0</v>
      </c>
      <c r="I19" s="94"/>
      <c r="J19" s="74">
        <f t="shared" si="2"/>
        <v>0</v>
      </c>
      <c r="K19" s="235"/>
      <c r="L19" s="235"/>
    </row>
    <row r="20" spans="1:19">
      <c r="A20" s="38"/>
      <c r="B20" s="39"/>
      <c r="C20" s="238"/>
      <c r="D20" s="40"/>
      <c r="E20" s="41" t="str">
        <f t="shared" si="1"/>
        <v xml:space="preserve"> </v>
      </c>
      <c r="F20" s="41" t="str">
        <f t="shared" si="3"/>
        <v/>
      </c>
      <c r="G20" s="94"/>
      <c r="H20" s="74">
        <f t="shared" si="0"/>
        <v>0</v>
      </c>
      <c r="I20" s="94"/>
      <c r="J20" s="74">
        <f t="shared" si="2"/>
        <v>0</v>
      </c>
      <c r="K20" s="235"/>
      <c r="L20" s="235"/>
    </row>
    <row r="21" spans="1:19">
      <c r="A21" s="38"/>
      <c r="B21" s="39"/>
      <c r="C21" s="238"/>
      <c r="D21" s="40"/>
      <c r="E21" s="41" t="str">
        <f t="shared" si="1"/>
        <v xml:space="preserve"> </v>
      </c>
      <c r="F21" s="41" t="str">
        <f t="shared" si="3"/>
        <v/>
      </c>
      <c r="G21" s="94"/>
      <c r="H21" s="74">
        <f t="shared" si="0"/>
        <v>0</v>
      </c>
      <c r="I21" s="94"/>
      <c r="J21" s="74">
        <f t="shared" si="2"/>
        <v>0</v>
      </c>
      <c r="K21" s="235"/>
      <c r="L21" s="235"/>
    </row>
    <row r="22" spans="1:19">
      <c r="A22" s="38"/>
      <c r="B22" s="39"/>
      <c r="C22" s="238"/>
      <c r="D22" s="40"/>
      <c r="E22" s="41" t="str">
        <f t="shared" si="1"/>
        <v xml:space="preserve"> </v>
      </c>
      <c r="F22" s="41" t="str">
        <f t="shared" si="3"/>
        <v/>
      </c>
      <c r="G22" s="94"/>
      <c r="H22" s="74">
        <f t="shared" si="0"/>
        <v>0</v>
      </c>
      <c r="I22" s="94"/>
      <c r="J22" s="74">
        <f t="shared" si="2"/>
        <v>0</v>
      </c>
      <c r="K22" s="235"/>
      <c r="L22" s="235"/>
    </row>
    <row r="23" spans="1:19">
      <c r="A23" s="38"/>
      <c r="B23" s="39"/>
      <c r="C23" s="238"/>
      <c r="D23" s="40"/>
      <c r="E23" s="41" t="str">
        <f t="shared" si="1"/>
        <v xml:space="preserve"> </v>
      </c>
      <c r="F23" s="41" t="str">
        <f t="shared" si="3"/>
        <v/>
      </c>
      <c r="G23" s="94"/>
      <c r="H23" s="74">
        <f t="shared" si="0"/>
        <v>0</v>
      </c>
      <c r="I23" s="94"/>
      <c r="J23" s="74">
        <f t="shared" si="2"/>
        <v>0</v>
      </c>
      <c r="K23" s="235"/>
      <c r="L23" s="235"/>
    </row>
    <row r="24" spans="1:19">
      <c r="A24" s="43"/>
      <c r="B24" s="44"/>
      <c r="C24" s="239">
        <f>SUM(C4:C23)</f>
        <v>107</v>
      </c>
      <c r="D24" s="95"/>
      <c r="E24" s="95"/>
      <c r="F24" s="95"/>
      <c r="G24" s="95"/>
      <c r="H24" s="97">
        <f>SUM(H4:H23)</f>
        <v>1650</v>
      </c>
      <c r="I24" s="97">
        <f>SUM(I4:I23)</f>
        <v>520</v>
      </c>
      <c r="J24" s="97">
        <f>SUM(J4:J23)</f>
        <v>2170</v>
      </c>
      <c r="K24" s="45"/>
      <c r="L24" s="45"/>
    </row>
    <row r="25" spans="1:19">
      <c r="G25" s="67"/>
      <c r="H25" s="67"/>
      <c r="I25" s="67"/>
      <c r="J25" s="68"/>
    </row>
    <row r="28" spans="1:19" ht="12.75" thickBot="1"/>
    <row r="29" spans="1:19">
      <c r="Q29" s="248" t="s">
        <v>64</v>
      </c>
      <c r="R29" s="85" t="s">
        <v>67</v>
      </c>
      <c r="S29" s="86">
        <v>0</v>
      </c>
    </row>
    <row r="30" spans="1:19">
      <c r="Q30" s="249"/>
      <c r="R30" s="87" t="s">
        <v>68</v>
      </c>
      <c r="S30" s="88">
        <v>1.27</v>
      </c>
    </row>
    <row r="31" spans="1:19" ht="12.75" thickBot="1">
      <c r="Q31" s="250"/>
      <c r="R31" s="89" t="s">
        <v>69</v>
      </c>
      <c r="S31" s="90">
        <v>1</v>
      </c>
    </row>
  </sheetData>
  <mergeCells count="2">
    <mergeCell ref="N4:O4"/>
    <mergeCell ref="Q29:Q31"/>
  </mergeCells>
  <dataValidations count="1">
    <dataValidation type="list" allowBlank="1" showInputMessage="1" showErrorMessage="1" sqref="N6 WVV983046 WLZ983046 WCD983046 VSH983046 VIL983046 UYP983046 UOT983046 UEX983046 TVB983046 TLF983046 TBJ983046 SRN983046 SHR983046 RXV983046 RNZ983046 RED983046 QUH983046 QKL983046 QAP983046 PQT983046 PGX983046 OXB983046 ONF983046 ODJ983046 NTN983046 NJR983046 MZV983046 MPZ983046 MGD983046 LWH983046 LML983046 LCP983046 KST983046 KIX983046 JZB983046 JPF983046 JFJ983046 IVN983046 ILR983046 IBV983046 HRZ983046 HID983046 GYH983046 GOL983046 GEP983046 FUT983046 FKX983046 FBB983046 ERF983046 EHJ983046 DXN983046 DNR983046 DDV983046 CTZ983046 CKD983046 CAH983046 BQL983046 BGP983046 AWT983046 AMX983046 ADB983046 TF983046 JJ983046 N983046 WVV917510 WLZ917510 WCD917510 VSH917510 VIL917510 UYP917510 UOT917510 UEX917510 TVB917510 TLF917510 TBJ917510 SRN917510 SHR917510 RXV917510 RNZ917510 RED917510 QUH917510 QKL917510 QAP917510 PQT917510 PGX917510 OXB917510 ONF917510 ODJ917510 NTN917510 NJR917510 MZV917510 MPZ917510 MGD917510 LWH917510 LML917510 LCP917510 KST917510 KIX917510 JZB917510 JPF917510 JFJ917510 IVN917510 ILR917510 IBV917510 HRZ917510 HID917510 GYH917510 GOL917510 GEP917510 FUT917510 FKX917510 FBB917510 ERF917510 EHJ917510 DXN917510 DNR917510 DDV917510 CTZ917510 CKD917510 CAH917510 BQL917510 BGP917510 AWT917510 AMX917510 ADB917510 TF917510 JJ917510 N917510 WVV851974 WLZ851974 WCD851974 VSH851974 VIL851974 UYP851974 UOT851974 UEX851974 TVB851974 TLF851974 TBJ851974 SRN851974 SHR851974 RXV851974 RNZ851974 RED851974 QUH851974 QKL851974 QAP851974 PQT851974 PGX851974 OXB851974 ONF851974 ODJ851974 NTN851974 NJR851974 MZV851974 MPZ851974 MGD851974 LWH851974 LML851974 LCP851974 KST851974 KIX851974 JZB851974 JPF851974 JFJ851974 IVN851974 ILR851974 IBV851974 HRZ851974 HID851974 GYH851974 GOL851974 GEP851974 FUT851974 FKX851974 FBB851974 ERF851974 EHJ851974 DXN851974 DNR851974 DDV851974 CTZ851974 CKD851974 CAH851974 BQL851974 BGP851974 AWT851974 AMX851974 ADB851974 TF851974 JJ851974 N851974 WVV786438 WLZ786438 WCD786438 VSH786438 VIL786438 UYP786438 UOT786438 UEX786438 TVB786438 TLF786438 TBJ786438 SRN786438 SHR786438 RXV786438 RNZ786438 RED786438 QUH786438 QKL786438 QAP786438 PQT786438 PGX786438 OXB786438 ONF786438 ODJ786438 NTN786438 NJR786438 MZV786438 MPZ786438 MGD786438 LWH786438 LML786438 LCP786438 KST786438 KIX786438 JZB786438 JPF786438 JFJ786438 IVN786438 ILR786438 IBV786438 HRZ786438 HID786438 GYH786438 GOL786438 GEP786438 FUT786438 FKX786438 FBB786438 ERF786438 EHJ786438 DXN786438 DNR786438 DDV786438 CTZ786438 CKD786438 CAH786438 BQL786438 BGP786438 AWT786438 AMX786438 ADB786438 TF786438 JJ786438 N786438 WVV720902 WLZ720902 WCD720902 VSH720902 VIL720902 UYP720902 UOT720902 UEX720902 TVB720902 TLF720902 TBJ720902 SRN720902 SHR720902 RXV720902 RNZ720902 RED720902 QUH720902 QKL720902 QAP720902 PQT720902 PGX720902 OXB720902 ONF720902 ODJ720902 NTN720902 NJR720902 MZV720902 MPZ720902 MGD720902 LWH720902 LML720902 LCP720902 KST720902 KIX720902 JZB720902 JPF720902 JFJ720902 IVN720902 ILR720902 IBV720902 HRZ720902 HID720902 GYH720902 GOL720902 GEP720902 FUT720902 FKX720902 FBB720902 ERF720902 EHJ720902 DXN720902 DNR720902 DDV720902 CTZ720902 CKD720902 CAH720902 BQL720902 BGP720902 AWT720902 AMX720902 ADB720902 TF720902 JJ720902 N720902 WVV655366 WLZ655366 WCD655366 VSH655366 VIL655366 UYP655366 UOT655366 UEX655366 TVB655366 TLF655366 TBJ655366 SRN655366 SHR655366 RXV655366 RNZ655366 RED655366 QUH655366 QKL655366 QAP655366 PQT655366 PGX655366 OXB655366 ONF655366 ODJ655366 NTN655366 NJR655366 MZV655366 MPZ655366 MGD655366 LWH655366 LML655366 LCP655366 KST655366 KIX655366 JZB655366 JPF655366 JFJ655366 IVN655366 ILR655366 IBV655366 HRZ655366 HID655366 GYH655366 GOL655366 GEP655366 FUT655366 FKX655366 FBB655366 ERF655366 EHJ655366 DXN655366 DNR655366 DDV655366 CTZ655366 CKD655366 CAH655366 BQL655366 BGP655366 AWT655366 AMX655366 ADB655366 TF655366 JJ655366 N655366 WVV589830 WLZ589830 WCD589830 VSH589830 VIL589830 UYP589830 UOT589830 UEX589830 TVB589830 TLF589830 TBJ589830 SRN589830 SHR589830 RXV589830 RNZ589830 RED589830 QUH589830 QKL589830 QAP589830 PQT589830 PGX589830 OXB589830 ONF589830 ODJ589830 NTN589830 NJR589830 MZV589830 MPZ589830 MGD589830 LWH589830 LML589830 LCP589830 KST589830 KIX589830 JZB589830 JPF589830 JFJ589830 IVN589830 ILR589830 IBV589830 HRZ589830 HID589830 GYH589830 GOL589830 GEP589830 FUT589830 FKX589830 FBB589830 ERF589830 EHJ589830 DXN589830 DNR589830 DDV589830 CTZ589830 CKD589830 CAH589830 BQL589830 BGP589830 AWT589830 AMX589830 ADB589830 TF589830 JJ589830 N589830 WVV524294 WLZ524294 WCD524294 VSH524294 VIL524294 UYP524294 UOT524294 UEX524294 TVB524294 TLF524294 TBJ524294 SRN524294 SHR524294 RXV524294 RNZ524294 RED524294 QUH524294 QKL524294 QAP524294 PQT524294 PGX524294 OXB524294 ONF524294 ODJ524294 NTN524294 NJR524294 MZV524294 MPZ524294 MGD524294 LWH524294 LML524294 LCP524294 KST524294 KIX524294 JZB524294 JPF524294 JFJ524294 IVN524294 ILR524294 IBV524294 HRZ524294 HID524294 GYH524294 GOL524294 GEP524294 FUT524294 FKX524294 FBB524294 ERF524294 EHJ524294 DXN524294 DNR524294 DDV524294 CTZ524294 CKD524294 CAH524294 BQL524294 BGP524294 AWT524294 AMX524294 ADB524294 TF524294 JJ524294 N524294 WVV458758 WLZ458758 WCD458758 VSH458758 VIL458758 UYP458758 UOT458758 UEX458758 TVB458758 TLF458758 TBJ458758 SRN458758 SHR458758 RXV458758 RNZ458758 RED458758 QUH458758 QKL458758 QAP458758 PQT458758 PGX458758 OXB458758 ONF458758 ODJ458758 NTN458758 NJR458758 MZV458758 MPZ458758 MGD458758 LWH458758 LML458758 LCP458758 KST458758 KIX458758 JZB458758 JPF458758 JFJ458758 IVN458758 ILR458758 IBV458758 HRZ458758 HID458758 GYH458758 GOL458758 GEP458758 FUT458758 FKX458758 FBB458758 ERF458758 EHJ458758 DXN458758 DNR458758 DDV458758 CTZ458758 CKD458758 CAH458758 BQL458758 BGP458758 AWT458758 AMX458758 ADB458758 TF458758 JJ458758 N458758 WVV393222 WLZ393222 WCD393222 VSH393222 VIL393222 UYP393222 UOT393222 UEX393222 TVB393222 TLF393222 TBJ393222 SRN393222 SHR393222 RXV393222 RNZ393222 RED393222 QUH393222 QKL393222 QAP393222 PQT393222 PGX393222 OXB393222 ONF393222 ODJ393222 NTN393222 NJR393222 MZV393222 MPZ393222 MGD393222 LWH393222 LML393222 LCP393222 KST393222 KIX393222 JZB393222 JPF393222 JFJ393222 IVN393222 ILR393222 IBV393222 HRZ393222 HID393222 GYH393222 GOL393222 GEP393222 FUT393222 FKX393222 FBB393222 ERF393222 EHJ393222 DXN393222 DNR393222 DDV393222 CTZ393222 CKD393222 CAH393222 BQL393222 BGP393222 AWT393222 AMX393222 ADB393222 TF393222 JJ393222 N393222 WVV327686 WLZ327686 WCD327686 VSH327686 VIL327686 UYP327686 UOT327686 UEX327686 TVB327686 TLF327686 TBJ327686 SRN327686 SHR327686 RXV327686 RNZ327686 RED327686 QUH327686 QKL327686 QAP327686 PQT327686 PGX327686 OXB327686 ONF327686 ODJ327686 NTN327686 NJR327686 MZV327686 MPZ327686 MGD327686 LWH327686 LML327686 LCP327686 KST327686 KIX327686 JZB327686 JPF327686 JFJ327686 IVN327686 ILR327686 IBV327686 HRZ327686 HID327686 GYH327686 GOL327686 GEP327686 FUT327686 FKX327686 FBB327686 ERF327686 EHJ327686 DXN327686 DNR327686 DDV327686 CTZ327686 CKD327686 CAH327686 BQL327686 BGP327686 AWT327686 AMX327686 ADB327686 TF327686 JJ327686 N327686 WVV262150 WLZ262150 WCD262150 VSH262150 VIL262150 UYP262150 UOT262150 UEX262150 TVB262150 TLF262150 TBJ262150 SRN262150 SHR262150 RXV262150 RNZ262150 RED262150 QUH262150 QKL262150 QAP262150 PQT262150 PGX262150 OXB262150 ONF262150 ODJ262150 NTN262150 NJR262150 MZV262150 MPZ262150 MGD262150 LWH262150 LML262150 LCP262150 KST262150 KIX262150 JZB262150 JPF262150 JFJ262150 IVN262150 ILR262150 IBV262150 HRZ262150 HID262150 GYH262150 GOL262150 GEP262150 FUT262150 FKX262150 FBB262150 ERF262150 EHJ262150 DXN262150 DNR262150 DDV262150 CTZ262150 CKD262150 CAH262150 BQL262150 BGP262150 AWT262150 AMX262150 ADB262150 TF262150 JJ262150 N262150 WVV196614 WLZ196614 WCD196614 VSH196614 VIL196614 UYP196614 UOT196614 UEX196614 TVB196614 TLF196614 TBJ196614 SRN196614 SHR196614 RXV196614 RNZ196614 RED196614 QUH196614 QKL196614 QAP196614 PQT196614 PGX196614 OXB196614 ONF196614 ODJ196614 NTN196614 NJR196614 MZV196614 MPZ196614 MGD196614 LWH196614 LML196614 LCP196614 KST196614 KIX196614 JZB196614 JPF196614 JFJ196614 IVN196614 ILR196614 IBV196614 HRZ196614 HID196614 GYH196614 GOL196614 GEP196614 FUT196614 FKX196614 FBB196614 ERF196614 EHJ196614 DXN196614 DNR196614 DDV196614 CTZ196614 CKD196614 CAH196614 BQL196614 BGP196614 AWT196614 AMX196614 ADB196614 TF196614 JJ196614 N196614 WVV131078 WLZ131078 WCD131078 VSH131078 VIL131078 UYP131078 UOT131078 UEX131078 TVB131078 TLF131078 TBJ131078 SRN131078 SHR131078 RXV131078 RNZ131078 RED131078 QUH131078 QKL131078 QAP131078 PQT131078 PGX131078 OXB131078 ONF131078 ODJ131078 NTN131078 NJR131078 MZV131078 MPZ131078 MGD131078 LWH131078 LML131078 LCP131078 KST131078 KIX131078 JZB131078 JPF131078 JFJ131078 IVN131078 ILR131078 IBV131078 HRZ131078 HID131078 GYH131078 GOL131078 GEP131078 FUT131078 FKX131078 FBB131078 ERF131078 EHJ131078 DXN131078 DNR131078 DDV131078 CTZ131078 CKD131078 CAH131078 BQL131078 BGP131078 AWT131078 AMX131078 ADB131078 TF131078 JJ131078 N131078 WVV65542 WLZ65542 WCD65542 VSH65542 VIL65542 UYP65542 UOT65542 UEX65542 TVB65542 TLF65542 TBJ65542 SRN65542 SHR65542 RXV65542 RNZ65542 RED65542 QUH65542 QKL65542 QAP65542 PQT65542 PGX65542 OXB65542 ONF65542 ODJ65542 NTN65542 NJR65542 MZV65542 MPZ65542 MGD65542 LWH65542 LML65542 LCP65542 KST65542 KIX65542 JZB65542 JPF65542 JFJ65542 IVN65542 ILR65542 IBV65542 HRZ65542 HID65542 GYH65542 GOL65542 GEP65542 FUT65542 FKX65542 FBB65542 ERF65542 EHJ65542 DXN65542 DNR65542 DDV65542 CTZ65542 CKD65542 CAH65542 BQL65542 BGP65542 AWT65542 AMX65542 ADB65542 TF65542 JJ65542 N65542 WVV6 WLZ6 WCD6 VSH6 VIL6 UYP6 UOT6 UEX6 TVB6 TLF6 TBJ6 SRN6 SHR6 RXV6 RNZ6 RED6 QUH6 QKL6 QAP6 PQT6 PGX6 OXB6 ONF6 ODJ6 NTN6 NJR6 MZV6 MPZ6 MGD6 LWH6 LML6 LCP6 KST6 KIX6 JZB6 JPF6 JFJ6 IVN6 ILR6 IBV6 HRZ6 HID6 GYH6 GOL6 GEP6 FUT6 FKX6 FBB6 ERF6 EHJ6 DXN6 DNR6 DDV6 CTZ6 CKD6 CAH6 BQL6 BGP6 AWT6 AMX6 ADB6 TF6 JJ6">
      <formula1>tipocalen</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N369"/>
  <sheetViews>
    <sheetView workbookViewId="0">
      <pane ySplit="9" topLeftCell="A10" activePane="bottomLeft" state="frozen"/>
      <selection pane="bottomLeft" activeCell="A10" sqref="A10"/>
    </sheetView>
  </sheetViews>
  <sheetFormatPr baseColWidth="10" defaultRowHeight="12"/>
  <cols>
    <col min="1" max="1" width="3.7109375" style="82" customWidth="1"/>
    <col min="2" max="2" width="16.28515625" style="82" customWidth="1"/>
    <col min="3" max="9" width="14.28515625" style="98" customWidth="1"/>
    <col min="10" max="10" width="14.140625" style="98" customWidth="1"/>
    <col min="11" max="11" width="11.42578125" style="98"/>
    <col min="12" max="12" width="11.42578125" style="82"/>
    <col min="13" max="13" width="13.5703125" style="82" customWidth="1"/>
    <col min="14" max="257" width="11.42578125" style="82"/>
    <col min="258" max="258" width="3.7109375" style="82" customWidth="1"/>
    <col min="259" max="259" width="15.42578125" style="82" customWidth="1"/>
    <col min="260" max="260" width="21.85546875" style="82" customWidth="1"/>
    <col min="261" max="261" width="15.28515625" style="82" customWidth="1"/>
    <col min="262" max="262" width="11.42578125" style="82"/>
    <col min="263" max="263" width="13" style="82" customWidth="1"/>
    <col min="264" max="264" width="16.5703125" style="82" customWidth="1"/>
    <col min="265" max="265" width="11.42578125" style="82"/>
    <col min="266" max="266" width="14.140625" style="82" customWidth="1"/>
    <col min="267" max="268" width="11.42578125" style="82"/>
    <col min="269" max="269" width="13.5703125" style="82" customWidth="1"/>
    <col min="270" max="513" width="11.42578125" style="82"/>
    <col min="514" max="514" width="3.7109375" style="82" customWidth="1"/>
    <col min="515" max="515" width="15.42578125" style="82" customWidth="1"/>
    <col min="516" max="516" width="21.85546875" style="82" customWidth="1"/>
    <col min="517" max="517" width="15.28515625" style="82" customWidth="1"/>
    <col min="518" max="518" width="11.42578125" style="82"/>
    <col min="519" max="519" width="13" style="82" customWidth="1"/>
    <col min="520" max="520" width="16.5703125" style="82" customWidth="1"/>
    <col min="521" max="521" width="11.42578125" style="82"/>
    <col min="522" max="522" width="14.140625" style="82" customWidth="1"/>
    <col min="523" max="524" width="11.42578125" style="82"/>
    <col min="525" max="525" width="13.5703125" style="82" customWidth="1"/>
    <col min="526" max="769" width="11.42578125" style="82"/>
    <col min="770" max="770" width="3.7109375" style="82" customWidth="1"/>
    <col min="771" max="771" width="15.42578125" style="82" customWidth="1"/>
    <col min="772" max="772" width="21.85546875" style="82" customWidth="1"/>
    <col min="773" max="773" width="15.28515625" style="82" customWidth="1"/>
    <col min="774" max="774" width="11.42578125" style="82"/>
    <col min="775" max="775" width="13" style="82" customWidth="1"/>
    <col min="776" max="776" width="16.5703125" style="82" customWidth="1"/>
    <col min="777" max="777" width="11.42578125" style="82"/>
    <col min="778" max="778" width="14.140625" style="82" customWidth="1"/>
    <col min="779" max="780" width="11.42578125" style="82"/>
    <col min="781" max="781" width="13.5703125" style="82" customWidth="1"/>
    <col min="782" max="1025" width="11.42578125" style="82"/>
    <col min="1026" max="1026" width="3.7109375" style="82" customWidth="1"/>
    <col min="1027" max="1027" width="15.42578125" style="82" customWidth="1"/>
    <col min="1028" max="1028" width="21.85546875" style="82" customWidth="1"/>
    <col min="1029" max="1029" width="15.28515625" style="82" customWidth="1"/>
    <col min="1030" max="1030" width="11.42578125" style="82"/>
    <col min="1031" max="1031" width="13" style="82" customWidth="1"/>
    <col min="1032" max="1032" width="16.5703125" style="82" customWidth="1"/>
    <col min="1033" max="1033" width="11.42578125" style="82"/>
    <col min="1034" max="1034" width="14.140625" style="82" customWidth="1"/>
    <col min="1035" max="1036" width="11.42578125" style="82"/>
    <col min="1037" max="1037" width="13.5703125" style="82" customWidth="1"/>
    <col min="1038" max="1281" width="11.42578125" style="82"/>
    <col min="1282" max="1282" width="3.7109375" style="82" customWidth="1"/>
    <col min="1283" max="1283" width="15.42578125" style="82" customWidth="1"/>
    <col min="1284" max="1284" width="21.85546875" style="82" customWidth="1"/>
    <col min="1285" max="1285" width="15.28515625" style="82" customWidth="1"/>
    <col min="1286" max="1286" width="11.42578125" style="82"/>
    <col min="1287" max="1287" width="13" style="82" customWidth="1"/>
    <col min="1288" max="1288" width="16.5703125" style="82" customWidth="1"/>
    <col min="1289" max="1289" width="11.42578125" style="82"/>
    <col min="1290" max="1290" width="14.140625" style="82" customWidth="1"/>
    <col min="1291" max="1292" width="11.42578125" style="82"/>
    <col min="1293" max="1293" width="13.5703125" style="82" customWidth="1"/>
    <col min="1294" max="1537" width="11.42578125" style="82"/>
    <col min="1538" max="1538" width="3.7109375" style="82" customWidth="1"/>
    <col min="1539" max="1539" width="15.42578125" style="82" customWidth="1"/>
    <col min="1540" max="1540" width="21.85546875" style="82" customWidth="1"/>
    <col min="1541" max="1541" width="15.28515625" style="82" customWidth="1"/>
    <col min="1542" max="1542" width="11.42578125" style="82"/>
    <col min="1543" max="1543" width="13" style="82" customWidth="1"/>
    <col min="1544" max="1544" width="16.5703125" style="82" customWidth="1"/>
    <col min="1545" max="1545" width="11.42578125" style="82"/>
    <col min="1546" max="1546" width="14.140625" style="82" customWidth="1"/>
    <col min="1547" max="1548" width="11.42578125" style="82"/>
    <col min="1549" max="1549" width="13.5703125" style="82" customWidth="1"/>
    <col min="1550" max="1793" width="11.42578125" style="82"/>
    <col min="1794" max="1794" width="3.7109375" style="82" customWidth="1"/>
    <col min="1795" max="1795" width="15.42578125" style="82" customWidth="1"/>
    <col min="1796" max="1796" width="21.85546875" style="82" customWidth="1"/>
    <col min="1797" max="1797" width="15.28515625" style="82" customWidth="1"/>
    <col min="1798" max="1798" width="11.42578125" style="82"/>
    <col min="1799" max="1799" width="13" style="82" customWidth="1"/>
    <col min="1800" max="1800" width="16.5703125" style="82" customWidth="1"/>
    <col min="1801" max="1801" width="11.42578125" style="82"/>
    <col min="1802" max="1802" width="14.140625" style="82" customWidth="1"/>
    <col min="1803" max="1804" width="11.42578125" style="82"/>
    <col min="1805" max="1805" width="13.5703125" style="82" customWidth="1"/>
    <col min="1806" max="2049" width="11.42578125" style="82"/>
    <col min="2050" max="2050" width="3.7109375" style="82" customWidth="1"/>
    <col min="2051" max="2051" width="15.42578125" style="82" customWidth="1"/>
    <col min="2052" max="2052" width="21.85546875" style="82" customWidth="1"/>
    <col min="2053" max="2053" width="15.28515625" style="82" customWidth="1"/>
    <col min="2054" max="2054" width="11.42578125" style="82"/>
    <col min="2055" max="2055" width="13" style="82" customWidth="1"/>
    <col min="2056" max="2056" width="16.5703125" style="82" customWidth="1"/>
    <col min="2057" max="2057" width="11.42578125" style="82"/>
    <col min="2058" max="2058" width="14.140625" style="82" customWidth="1"/>
    <col min="2059" max="2060" width="11.42578125" style="82"/>
    <col min="2061" max="2061" width="13.5703125" style="82" customWidth="1"/>
    <col min="2062" max="2305" width="11.42578125" style="82"/>
    <col min="2306" max="2306" width="3.7109375" style="82" customWidth="1"/>
    <col min="2307" max="2307" width="15.42578125" style="82" customWidth="1"/>
    <col min="2308" max="2308" width="21.85546875" style="82" customWidth="1"/>
    <col min="2309" max="2309" width="15.28515625" style="82" customWidth="1"/>
    <col min="2310" max="2310" width="11.42578125" style="82"/>
    <col min="2311" max="2311" width="13" style="82" customWidth="1"/>
    <col min="2312" max="2312" width="16.5703125" style="82" customWidth="1"/>
    <col min="2313" max="2313" width="11.42578125" style="82"/>
    <col min="2314" max="2314" width="14.140625" style="82" customWidth="1"/>
    <col min="2315" max="2316" width="11.42578125" style="82"/>
    <col min="2317" max="2317" width="13.5703125" style="82" customWidth="1"/>
    <col min="2318" max="2561" width="11.42578125" style="82"/>
    <col min="2562" max="2562" width="3.7109375" style="82" customWidth="1"/>
    <col min="2563" max="2563" width="15.42578125" style="82" customWidth="1"/>
    <col min="2564" max="2564" width="21.85546875" style="82" customWidth="1"/>
    <col min="2565" max="2565" width="15.28515625" style="82" customWidth="1"/>
    <col min="2566" max="2566" width="11.42578125" style="82"/>
    <col min="2567" max="2567" width="13" style="82" customWidth="1"/>
    <col min="2568" max="2568" width="16.5703125" style="82" customWidth="1"/>
    <col min="2569" max="2569" width="11.42578125" style="82"/>
    <col min="2570" max="2570" width="14.140625" style="82" customWidth="1"/>
    <col min="2571" max="2572" width="11.42578125" style="82"/>
    <col min="2573" max="2573" width="13.5703125" style="82" customWidth="1"/>
    <col min="2574" max="2817" width="11.42578125" style="82"/>
    <col min="2818" max="2818" width="3.7109375" style="82" customWidth="1"/>
    <col min="2819" max="2819" width="15.42578125" style="82" customWidth="1"/>
    <col min="2820" max="2820" width="21.85546875" style="82" customWidth="1"/>
    <col min="2821" max="2821" width="15.28515625" style="82" customWidth="1"/>
    <col min="2822" max="2822" width="11.42578125" style="82"/>
    <col min="2823" max="2823" width="13" style="82" customWidth="1"/>
    <col min="2824" max="2824" width="16.5703125" style="82" customWidth="1"/>
    <col min="2825" max="2825" width="11.42578125" style="82"/>
    <col min="2826" max="2826" width="14.140625" style="82" customWidth="1"/>
    <col min="2827" max="2828" width="11.42578125" style="82"/>
    <col min="2829" max="2829" width="13.5703125" style="82" customWidth="1"/>
    <col min="2830" max="3073" width="11.42578125" style="82"/>
    <col min="3074" max="3074" width="3.7109375" style="82" customWidth="1"/>
    <col min="3075" max="3075" width="15.42578125" style="82" customWidth="1"/>
    <col min="3076" max="3076" width="21.85546875" style="82" customWidth="1"/>
    <col min="3077" max="3077" width="15.28515625" style="82" customWidth="1"/>
    <col min="3078" max="3078" width="11.42578125" style="82"/>
    <col min="3079" max="3079" width="13" style="82" customWidth="1"/>
    <col min="3080" max="3080" width="16.5703125" style="82" customWidth="1"/>
    <col min="3081" max="3081" width="11.42578125" style="82"/>
    <col min="3082" max="3082" width="14.140625" style="82" customWidth="1"/>
    <col min="3083" max="3084" width="11.42578125" style="82"/>
    <col min="3085" max="3085" width="13.5703125" style="82" customWidth="1"/>
    <col min="3086" max="3329" width="11.42578125" style="82"/>
    <col min="3330" max="3330" width="3.7109375" style="82" customWidth="1"/>
    <col min="3331" max="3331" width="15.42578125" style="82" customWidth="1"/>
    <col min="3332" max="3332" width="21.85546875" style="82" customWidth="1"/>
    <col min="3333" max="3333" width="15.28515625" style="82" customWidth="1"/>
    <col min="3334" max="3334" width="11.42578125" style="82"/>
    <col min="3335" max="3335" width="13" style="82" customWidth="1"/>
    <col min="3336" max="3336" width="16.5703125" style="82" customWidth="1"/>
    <col min="3337" max="3337" width="11.42578125" style="82"/>
    <col min="3338" max="3338" width="14.140625" style="82" customWidth="1"/>
    <col min="3339" max="3340" width="11.42578125" style="82"/>
    <col min="3341" max="3341" width="13.5703125" style="82" customWidth="1"/>
    <col min="3342" max="3585" width="11.42578125" style="82"/>
    <col min="3586" max="3586" width="3.7109375" style="82" customWidth="1"/>
    <col min="3587" max="3587" width="15.42578125" style="82" customWidth="1"/>
    <col min="3588" max="3588" width="21.85546875" style="82" customWidth="1"/>
    <col min="3589" max="3589" width="15.28515625" style="82" customWidth="1"/>
    <col min="3590" max="3590" width="11.42578125" style="82"/>
    <col min="3591" max="3591" width="13" style="82" customWidth="1"/>
    <col min="3592" max="3592" width="16.5703125" style="82" customWidth="1"/>
    <col min="3593" max="3593" width="11.42578125" style="82"/>
    <col min="3594" max="3594" width="14.140625" style="82" customWidth="1"/>
    <col min="3595" max="3596" width="11.42578125" style="82"/>
    <col min="3597" max="3597" width="13.5703125" style="82" customWidth="1"/>
    <col min="3598" max="3841" width="11.42578125" style="82"/>
    <col min="3842" max="3842" width="3.7109375" style="82" customWidth="1"/>
    <col min="3843" max="3843" width="15.42578125" style="82" customWidth="1"/>
    <col min="3844" max="3844" width="21.85546875" style="82" customWidth="1"/>
    <col min="3845" max="3845" width="15.28515625" style="82" customWidth="1"/>
    <col min="3846" max="3846" width="11.42578125" style="82"/>
    <col min="3847" max="3847" width="13" style="82" customWidth="1"/>
    <col min="3848" max="3848" width="16.5703125" style="82" customWidth="1"/>
    <col min="3849" max="3849" width="11.42578125" style="82"/>
    <col min="3850" max="3850" width="14.140625" style="82" customWidth="1"/>
    <col min="3851" max="3852" width="11.42578125" style="82"/>
    <col min="3853" max="3853" width="13.5703125" style="82" customWidth="1"/>
    <col min="3854" max="4097" width="11.42578125" style="82"/>
    <col min="4098" max="4098" width="3.7109375" style="82" customWidth="1"/>
    <col min="4099" max="4099" width="15.42578125" style="82" customWidth="1"/>
    <col min="4100" max="4100" width="21.85546875" style="82" customWidth="1"/>
    <col min="4101" max="4101" width="15.28515625" style="82" customWidth="1"/>
    <col min="4102" max="4102" width="11.42578125" style="82"/>
    <col min="4103" max="4103" width="13" style="82" customWidth="1"/>
    <col min="4104" max="4104" width="16.5703125" style="82" customWidth="1"/>
    <col min="4105" max="4105" width="11.42578125" style="82"/>
    <col min="4106" max="4106" width="14.140625" style="82" customWidth="1"/>
    <col min="4107" max="4108" width="11.42578125" style="82"/>
    <col min="4109" max="4109" width="13.5703125" style="82" customWidth="1"/>
    <col min="4110" max="4353" width="11.42578125" style="82"/>
    <col min="4354" max="4354" width="3.7109375" style="82" customWidth="1"/>
    <col min="4355" max="4355" width="15.42578125" style="82" customWidth="1"/>
    <col min="4356" max="4356" width="21.85546875" style="82" customWidth="1"/>
    <col min="4357" max="4357" width="15.28515625" style="82" customWidth="1"/>
    <col min="4358" max="4358" width="11.42578125" style="82"/>
    <col min="4359" max="4359" width="13" style="82" customWidth="1"/>
    <col min="4360" max="4360" width="16.5703125" style="82" customWidth="1"/>
    <col min="4361" max="4361" width="11.42578125" style="82"/>
    <col min="4362" max="4362" width="14.140625" style="82" customWidth="1"/>
    <col min="4363" max="4364" width="11.42578125" style="82"/>
    <col min="4365" max="4365" width="13.5703125" style="82" customWidth="1"/>
    <col min="4366" max="4609" width="11.42578125" style="82"/>
    <col min="4610" max="4610" width="3.7109375" style="82" customWidth="1"/>
    <col min="4611" max="4611" width="15.42578125" style="82" customWidth="1"/>
    <col min="4612" max="4612" width="21.85546875" style="82" customWidth="1"/>
    <col min="4613" max="4613" width="15.28515625" style="82" customWidth="1"/>
    <col min="4614" max="4614" width="11.42578125" style="82"/>
    <col min="4615" max="4615" width="13" style="82" customWidth="1"/>
    <col min="4616" max="4616" width="16.5703125" style="82" customWidth="1"/>
    <col min="4617" max="4617" width="11.42578125" style="82"/>
    <col min="4618" max="4618" width="14.140625" style="82" customWidth="1"/>
    <col min="4619" max="4620" width="11.42578125" style="82"/>
    <col min="4621" max="4621" width="13.5703125" style="82" customWidth="1"/>
    <col min="4622" max="4865" width="11.42578125" style="82"/>
    <col min="4866" max="4866" width="3.7109375" style="82" customWidth="1"/>
    <col min="4867" max="4867" width="15.42578125" style="82" customWidth="1"/>
    <col min="4868" max="4868" width="21.85546875" style="82" customWidth="1"/>
    <col min="4869" max="4869" width="15.28515625" style="82" customWidth="1"/>
    <col min="4870" max="4870" width="11.42578125" style="82"/>
    <col min="4871" max="4871" width="13" style="82" customWidth="1"/>
    <col min="4872" max="4872" width="16.5703125" style="82" customWidth="1"/>
    <col min="4873" max="4873" width="11.42578125" style="82"/>
    <col min="4874" max="4874" width="14.140625" style="82" customWidth="1"/>
    <col min="4875" max="4876" width="11.42578125" style="82"/>
    <col min="4877" max="4877" width="13.5703125" style="82" customWidth="1"/>
    <col min="4878" max="5121" width="11.42578125" style="82"/>
    <col min="5122" max="5122" width="3.7109375" style="82" customWidth="1"/>
    <col min="5123" max="5123" width="15.42578125" style="82" customWidth="1"/>
    <col min="5124" max="5124" width="21.85546875" style="82" customWidth="1"/>
    <col min="5125" max="5125" width="15.28515625" style="82" customWidth="1"/>
    <col min="5126" max="5126" width="11.42578125" style="82"/>
    <col min="5127" max="5127" width="13" style="82" customWidth="1"/>
    <col min="5128" max="5128" width="16.5703125" style="82" customWidth="1"/>
    <col min="5129" max="5129" width="11.42578125" style="82"/>
    <col min="5130" max="5130" width="14.140625" style="82" customWidth="1"/>
    <col min="5131" max="5132" width="11.42578125" style="82"/>
    <col min="5133" max="5133" width="13.5703125" style="82" customWidth="1"/>
    <col min="5134" max="5377" width="11.42578125" style="82"/>
    <col min="5378" max="5378" width="3.7109375" style="82" customWidth="1"/>
    <col min="5379" max="5379" width="15.42578125" style="82" customWidth="1"/>
    <col min="5380" max="5380" width="21.85546875" style="82" customWidth="1"/>
    <col min="5381" max="5381" width="15.28515625" style="82" customWidth="1"/>
    <col min="5382" max="5382" width="11.42578125" style="82"/>
    <col min="5383" max="5383" width="13" style="82" customWidth="1"/>
    <col min="5384" max="5384" width="16.5703125" style="82" customWidth="1"/>
    <col min="5385" max="5385" width="11.42578125" style="82"/>
    <col min="5386" max="5386" width="14.140625" style="82" customWidth="1"/>
    <col min="5387" max="5388" width="11.42578125" style="82"/>
    <col min="5389" max="5389" width="13.5703125" style="82" customWidth="1"/>
    <col min="5390" max="5633" width="11.42578125" style="82"/>
    <col min="5634" max="5634" width="3.7109375" style="82" customWidth="1"/>
    <col min="5635" max="5635" width="15.42578125" style="82" customWidth="1"/>
    <col min="5636" max="5636" width="21.85546875" style="82" customWidth="1"/>
    <col min="5637" max="5637" width="15.28515625" style="82" customWidth="1"/>
    <col min="5638" max="5638" width="11.42578125" style="82"/>
    <col min="5639" max="5639" width="13" style="82" customWidth="1"/>
    <col min="5640" max="5640" width="16.5703125" style="82" customWidth="1"/>
    <col min="5641" max="5641" width="11.42578125" style="82"/>
    <col min="5642" max="5642" width="14.140625" style="82" customWidth="1"/>
    <col min="5643" max="5644" width="11.42578125" style="82"/>
    <col min="5645" max="5645" width="13.5703125" style="82" customWidth="1"/>
    <col min="5646" max="5889" width="11.42578125" style="82"/>
    <col min="5890" max="5890" width="3.7109375" style="82" customWidth="1"/>
    <col min="5891" max="5891" width="15.42578125" style="82" customWidth="1"/>
    <col min="5892" max="5892" width="21.85546875" style="82" customWidth="1"/>
    <col min="5893" max="5893" width="15.28515625" style="82" customWidth="1"/>
    <col min="5894" max="5894" width="11.42578125" style="82"/>
    <col min="5895" max="5895" width="13" style="82" customWidth="1"/>
    <col min="5896" max="5896" width="16.5703125" style="82" customWidth="1"/>
    <col min="5897" max="5897" width="11.42578125" style="82"/>
    <col min="5898" max="5898" width="14.140625" style="82" customWidth="1"/>
    <col min="5899" max="5900" width="11.42578125" style="82"/>
    <col min="5901" max="5901" width="13.5703125" style="82" customWidth="1"/>
    <col min="5902" max="6145" width="11.42578125" style="82"/>
    <col min="6146" max="6146" width="3.7109375" style="82" customWidth="1"/>
    <col min="6147" max="6147" width="15.42578125" style="82" customWidth="1"/>
    <col min="6148" max="6148" width="21.85546875" style="82" customWidth="1"/>
    <col min="6149" max="6149" width="15.28515625" style="82" customWidth="1"/>
    <col min="6150" max="6150" width="11.42578125" style="82"/>
    <col min="6151" max="6151" width="13" style="82" customWidth="1"/>
    <col min="6152" max="6152" width="16.5703125" style="82" customWidth="1"/>
    <col min="6153" max="6153" width="11.42578125" style="82"/>
    <col min="6154" max="6154" width="14.140625" style="82" customWidth="1"/>
    <col min="6155" max="6156" width="11.42578125" style="82"/>
    <col min="6157" max="6157" width="13.5703125" style="82" customWidth="1"/>
    <col min="6158" max="6401" width="11.42578125" style="82"/>
    <col min="6402" max="6402" width="3.7109375" style="82" customWidth="1"/>
    <col min="6403" max="6403" width="15.42578125" style="82" customWidth="1"/>
    <col min="6404" max="6404" width="21.85546875" style="82" customWidth="1"/>
    <col min="6405" max="6405" width="15.28515625" style="82" customWidth="1"/>
    <col min="6406" max="6406" width="11.42578125" style="82"/>
    <col min="6407" max="6407" width="13" style="82" customWidth="1"/>
    <col min="6408" max="6408" width="16.5703125" style="82" customWidth="1"/>
    <col min="6409" max="6409" width="11.42578125" style="82"/>
    <col min="6410" max="6410" width="14.140625" style="82" customWidth="1"/>
    <col min="6411" max="6412" width="11.42578125" style="82"/>
    <col min="6413" max="6413" width="13.5703125" style="82" customWidth="1"/>
    <col min="6414" max="6657" width="11.42578125" style="82"/>
    <col min="6658" max="6658" width="3.7109375" style="82" customWidth="1"/>
    <col min="6659" max="6659" width="15.42578125" style="82" customWidth="1"/>
    <col min="6660" max="6660" width="21.85546875" style="82" customWidth="1"/>
    <col min="6661" max="6661" width="15.28515625" style="82" customWidth="1"/>
    <col min="6662" max="6662" width="11.42578125" style="82"/>
    <col min="6663" max="6663" width="13" style="82" customWidth="1"/>
    <col min="6664" max="6664" width="16.5703125" style="82" customWidth="1"/>
    <col min="6665" max="6665" width="11.42578125" style="82"/>
    <col min="6666" max="6666" width="14.140625" style="82" customWidth="1"/>
    <col min="6667" max="6668" width="11.42578125" style="82"/>
    <col min="6669" max="6669" width="13.5703125" style="82" customWidth="1"/>
    <col min="6670" max="6913" width="11.42578125" style="82"/>
    <col min="6914" max="6914" width="3.7109375" style="82" customWidth="1"/>
    <col min="6915" max="6915" width="15.42578125" style="82" customWidth="1"/>
    <col min="6916" max="6916" width="21.85546875" style="82" customWidth="1"/>
    <col min="6917" max="6917" width="15.28515625" style="82" customWidth="1"/>
    <col min="6918" max="6918" width="11.42578125" style="82"/>
    <col min="6919" max="6919" width="13" style="82" customWidth="1"/>
    <col min="6920" max="6920" width="16.5703125" style="82" customWidth="1"/>
    <col min="6921" max="6921" width="11.42578125" style="82"/>
    <col min="6922" max="6922" width="14.140625" style="82" customWidth="1"/>
    <col min="6923" max="6924" width="11.42578125" style="82"/>
    <col min="6925" max="6925" width="13.5703125" style="82" customWidth="1"/>
    <col min="6926" max="7169" width="11.42578125" style="82"/>
    <col min="7170" max="7170" width="3.7109375" style="82" customWidth="1"/>
    <col min="7171" max="7171" width="15.42578125" style="82" customWidth="1"/>
    <col min="7172" max="7172" width="21.85546875" style="82" customWidth="1"/>
    <col min="7173" max="7173" width="15.28515625" style="82" customWidth="1"/>
    <col min="7174" max="7174" width="11.42578125" style="82"/>
    <col min="7175" max="7175" width="13" style="82" customWidth="1"/>
    <col min="7176" max="7176" width="16.5703125" style="82" customWidth="1"/>
    <col min="7177" max="7177" width="11.42578125" style="82"/>
    <col min="7178" max="7178" width="14.140625" style="82" customWidth="1"/>
    <col min="7179" max="7180" width="11.42578125" style="82"/>
    <col min="7181" max="7181" width="13.5703125" style="82" customWidth="1"/>
    <col min="7182" max="7425" width="11.42578125" style="82"/>
    <col min="7426" max="7426" width="3.7109375" style="82" customWidth="1"/>
    <col min="7427" max="7427" width="15.42578125" style="82" customWidth="1"/>
    <col min="7428" max="7428" width="21.85546875" style="82" customWidth="1"/>
    <col min="7429" max="7429" width="15.28515625" style="82" customWidth="1"/>
    <col min="7430" max="7430" width="11.42578125" style="82"/>
    <col min="7431" max="7431" width="13" style="82" customWidth="1"/>
    <col min="7432" max="7432" width="16.5703125" style="82" customWidth="1"/>
    <col min="7433" max="7433" width="11.42578125" style="82"/>
    <col min="7434" max="7434" width="14.140625" style="82" customWidth="1"/>
    <col min="7435" max="7436" width="11.42578125" style="82"/>
    <col min="7437" max="7437" width="13.5703125" style="82" customWidth="1"/>
    <col min="7438" max="7681" width="11.42578125" style="82"/>
    <col min="7682" max="7682" width="3.7109375" style="82" customWidth="1"/>
    <col min="7683" max="7683" width="15.42578125" style="82" customWidth="1"/>
    <col min="7684" max="7684" width="21.85546875" style="82" customWidth="1"/>
    <col min="7685" max="7685" width="15.28515625" style="82" customWidth="1"/>
    <col min="7686" max="7686" width="11.42578125" style="82"/>
    <col min="7687" max="7687" width="13" style="82" customWidth="1"/>
    <col min="7688" max="7688" width="16.5703125" style="82" customWidth="1"/>
    <col min="7689" max="7689" width="11.42578125" style="82"/>
    <col min="7690" max="7690" width="14.140625" style="82" customWidth="1"/>
    <col min="7691" max="7692" width="11.42578125" style="82"/>
    <col min="7693" max="7693" width="13.5703125" style="82" customWidth="1"/>
    <col min="7694" max="7937" width="11.42578125" style="82"/>
    <col min="7938" max="7938" width="3.7109375" style="82" customWidth="1"/>
    <col min="7939" max="7939" width="15.42578125" style="82" customWidth="1"/>
    <col min="7940" max="7940" width="21.85546875" style="82" customWidth="1"/>
    <col min="7941" max="7941" width="15.28515625" style="82" customWidth="1"/>
    <col min="7942" max="7942" width="11.42578125" style="82"/>
    <col min="7943" max="7943" width="13" style="82" customWidth="1"/>
    <col min="7944" max="7944" width="16.5703125" style="82" customWidth="1"/>
    <col min="7945" max="7945" width="11.42578125" style="82"/>
    <col min="7946" max="7946" width="14.140625" style="82" customWidth="1"/>
    <col min="7947" max="7948" width="11.42578125" style="82"/>
    <col min="7949" max="7949" width="13.5703125" style="82" customWidth="1"/>
    <col min="7950" max="8193" width="11.42578125" style="82"/>
    <col min="8194" max="8194" width="3.7109375" style="82" customWidth="1"/>
    <col min="8195" max="8195" width="15.42578125" style="82" customWidth="1"/>
    <col min="8196" max="8196" width="21.85546875" style="82" customWidth="1"/>
    <col min="8197" max="8197" width="15.28515625" style="82" customWidth="1"/>
    <col min="8198" max="8198" width="11.42578125" style="82"/>
    <col min="8199" max="8199" width="13" style="82" customWidth="1"/>
    <col min="8200" max="8200" width="16.5703125" style="82" customWidth="1"/>
    <col min="8201" max="8201" width="11.42578125" style="82"/>
    <col min="8202" max="8202" width="14.140625" style="82" customWidth="1"/>
    <col min="8203" max="8204" width="11.42578125" style="82"/>
    <col min="8205" max="8205" width="13.5703125" style="82" customWidth="1"/>
    <col min="8206" max="8449" width="11.42578125" style="82"/>
    <col min="8450" max="8450" width="3.7109375" style="82" customWidth="1"/>
    <col min="8451" max="8451" width="15.42578125" style="82" customWidth="1"/>
    <col min="8452" max="8452" width="21.85546875" style="82" customWidth="1"/>
    <col min="8453" max="8453" width="15.28515625" style="82" customWidth="1"/>
    <col min="8454" max="8454" width="11.42578125" style="82"/>
    <col min="8455" max="8455" width="13" style="82" customWidth="1"/>
    <col min="8456" max="8456" width="16.5703125" style="82" customWidth="1"/>
    <col min="8457" max="8457" width="11.42578125" style="82"/>
    <col min="8458" max="8458" width="14.140625" style="82" customWidth="1"/>
    <col min="8459" max="8460" width="11.42578125" style="82"/>
    <col min="8461" max="8461" width="13.5703125" style="82" customWidth="1"/>
    <col min="8462" max="8705" width="11.42578125" style="82"/>
    <col min="8706" max="8706" width="3.7109375" style="82" customWidth="1"/>
    <col min="8707" max="8707" width="15.42578125" style="82" customWidth="1"/>
    <col min="8708" max="8708" width="21.85546875" style="82" customWidth="1"/>
    <col min="8709" max="8709" width="15.28515625" style="82" customWidth="1"/>
    <col min="8710" max="8710" width="11.42578125" style="82"/>
    <col min="8711" max="8711" width="13" style="82" customWidth="1"/>
    <col min="8712" max="8712" width="16.5703125" style="82" customWidth="1"/>
    <col min="8713" max="8713" width="11.42578125" style="82"/>
    <col min="8714" max="8714" width="14.140625" style="82" customWidth="1"/>
    <col min="8715" max="8716" width="11.42578125" style="82"/>
    <col min="8717" max="8717" width="13.5703125" style="82" customWidth="1"/>
    <col min="8718" max="8961" width="11.42578125" style="82"/>
    <col min="8962" max="8962" width="3.7109375" style="82" customWidth="1"/>
    <col min="8963" max="8963" width="15.42578125" style="82" customWidth="1"/>
    <col min="8964" max="8964" width="21.85546875" style="82" customWidth="1"/>
    <col min="8965" max="8965" width="15.28515625" style="82" customWidth="1"/>
    <col min="8966" max="8966" width="11.42578125" style="82"/>
    <col min="8967" max="8967" width="13" style="82" customWidth="1"/>
    <col min="8968" max="8968" width="16.5703125" style="82" customWidth="1"/>
    <col min="8969" max="8969" width="11.42578125" style="82"/>
    <col min="8970" max="8970" width="14.140625" style="82" customWidth="1"/>
    <col min="8971" max="8972" width="11.42578125" style="82"/>
    <col min="8973" max="8973" width="13.5703125" style="82" customWidth="1"/>
    <col min="8974" max="9217" width="11.42578125" style="82"/>
    <col min="9218" max="9218" width="3.7109375" style="82" customWidth="1"/>
    <col min="9219" max="9219" width="15.42578125" style="82" customWidth="1"/>
    <col min="9220" max="9220" width="21.85546875" style="82" customWidth="1"/>
    <col min="9221" max="9221" width="15.28515625" style="82" customWidth="1"/>
    <col min="9222" max="9222" width="11.42578125" style="82"/>
    <col min="9223" max="9223" width="13" style="82" customWidth="1"/>
    <col min="9224" max="9224" width="16.5703125" style="82" customWidth="1"/>
    <col min="9225" max="9225" width="11.42578125" style="82"/>
    <col min="9226" max="9226" width="14.140625" style="82" customWidth="1"/>
    <col min="9227" max="9228" width="11.42578125" style="82"/>
    <col min="9229" max="9229" width="13.5703125" style="82" customWidth="1"/>
    <col min="9230" max="9473" width="11.42578125" style="82"/>
    <col min="9474" max="9474" width="3.7109375" style="82" customWidth="1"/>
    <col min="9475" max="9475" width="15.42578125" style="82" customWidth="1"/>
    <col min="9476" max="9476" width="21.85546875" style="82" customWidth="1"/>
    <col min="9477" max="9477" width="15.28515625" style="82" customWidth="1"/>
    <col min="9478" max="9478" width="11.42578125" style="82"/>
    <col min="9479" max="9479" width="13" style="82" customWidth="1"/>
    <col min="9480" max="9480" width="16.5703125" style="82" customWidth="1"/>
    <col min="9481" max="9481" width="11.42578125" style="82"/>
    <col min="9482" max="9482" width="14.140625" style="82" customWidth="1"/>
    <col min="9483" max="9484" width="11.42578125" style="82"/>
    <col min="9485" max="9485" width="13.5703125" style="82" customWidth="1"/>
    <col min="9486" max="9729" width="11.42578125" style="82"/>
    <col min="9730" max="9730" width="3.7109375" style="82" customWidth="1"/>
    <col min="9731" max="9731" width="15.42578125" style="82" customWidth="1"/>
    <col min="9732" max="9732" width="21.85546875" style="82" customWidth="1"/>
    <col min="9733" max="9733" width="15.28515625" style="82" customWidth="1"/>
    <col min="9734" max="9734" width="11.42578125" style="82"/>
    <col min="9735" max="9735" width="13" style="82" customWidth="1"/>
    <col min="9736" max="9736" width="16.5703125" style="82" customWidth="1"/>
    <col min="9737" max="9737" width="11.42578125" style="82"/>
    <col min="9738" max="9738" width="14.140625" style="82" customWidth="1"/>
    <col min="9739" max="9740" width="11.42578125" style="82"/>
    <col min="9741" max="9741" width="13.5703125" style="82" customWidth="1"/>
    <col min="9742" max="9985" width="11.42578125" style="82"/>
    <col min="9986" max="9986" width="3.7109375" style="82" customWidth="1"/>
    <col min="9987" max="9987" width="15.42578125" style="82" customWidth="1"/>
    <col min="9988" max="9988" width="21.85546875" style="82" customWidth="1"/>
    <col min="9989" max="9989" width="15.28515625" style="82" customWidth="1"/>
    <col min="9990" max="9990" width="11.42578125" style="82"/>
    <col min="9991" max="9991" width="13" style="82" customWidth="1"/>
    <col min="9992" max="9992" width="16.5703125" style="82" customWidth="1"/>
    <col min="9993" max="9993" width="11.42578125" style="82"/>
    <col min="9994" max="9994" width="14.140625" style="82" customWidth="1"/>
    <col min="9995" max="9996" width="11.42578125" style="82"/>
    <col min="9997" max="9997" width="13.5703125" style="82" customWidth="1"/>
    <col min="9998" max="10241" width="11.42578125" style="82"/>
    <col min="10242" max="10242" width="3.7109375" style="82" customWidth="1"/>
    <col min="10243" max="10243" width="15.42578125" style="82" customWidth="1"/>
    <col min="10244" max="10244" width="21.85546875" style="82" customWidth="1"/>
    <col min="10245" max="10245" width="15.28515625" style="82" customWidth="1"/>
    <col min="10246" max="10246" width="11.42578125" style="82"/>
    <col min="10247" max="10247" width="13" style="82" customWidth="1"/>
    <col min="10248" max="10248" width="16.5703125" style="82" customWidth="1"/>
    <col min="10249" max="10249" width="11.42578125" style="82"/>
    <col min="10250" max="10250" width="14.140625" style="82" customWidth="1"/>
    <col min="10251" max="10252" width="11.42578125" style="82"/>
    <col min="10253" max="10253" width="13.5703125" style="82" customWidth="1"/>
    <col min="10254" max="10497" width="11.42578125" style="82"/>
    <col min="10498" max="10498" width="3.7109375" style="82" customWidth="1"/>
    <col min="10499" max="10499" width="15.42578125" style="82" customWidth="1"/>
    <col min="10500" max="10500" width="21.85546875" style="82" customWidth="1"/>
    <col min="10501" max="10501" width="15.28515625" style="82" customWidth="1"/>
    <col min="10502" max="10502" width="11.42578125" style="82"/>
    <col min="10503" max="10503" width="13" style="82" customWidth="1"/>
    <col min="10504" max="10504" width="16.5703125" style="82" customWidth="1"/>
    <col min="10505" max="10505" width="11.42578125" style="82"/>
    <col min="10506" max="10506" width="14.140625" style="82" customWidth="1"/>
    <col min="10507" max="10508" width="11.42578125" style="82"/>
    <col min="10509" max="10509" width="13.5703125" style="82" customWidth="1"/>
    <col min="10510" max="10753" width="11.42578125" style="82"/>
    <col min="10754" max="10754" width="3.7109375" style="82" customWidth="1"/>
    <col min="10755" max="10755" width="15.42578125" style="82" customWidth="1"/>
    <col min="10756" max="10756" width="21.85546875" style="82" customWidth="1"/>
    <col min="10757" max="10757" width="15.28515625" style="82" customWidth="1"/>
    <col min="10758" max="10758" width="11.42578125" style="82"/>
    <col min="10759" max="10759" width="13" style="82" customWidth="1"/>
    <col min="10760" max="10760" width="16.5703125" style="82" customWidth="1"/>
    <col min="10761" max="10761" width="11.42578125" style="82"/>
    <col min="10762" max="10762" width="14.140625" style="82" customWidth="1"/>
    <col min="10763" max="10764" width="11.42578125" style="82"/>
    <col min="10765" max="10765" width="13.5703125" style="82" customWidth="1"/>
    <col min="10766" max="11009" width="11.42578125" style="82"/>
    <col min="11010" max="11010" width="3.7109375" style="82" customWidth="1"/>
    <col min="11011" max="11011" width="15.42578125" style="82" customWidth="1"/>
    <col min="11012" max="11012" width="21.85546875" style="82" customWidth="1"/>
    <col min="11013" max="11013" width="15.28515625" style="82" customWidth="1"/>
    <col min="11014" max="11014" width="11.42578125" style="82"/>
    <col min="11015" max="11015" width="13" style="82" customWidth="1"/>
    <col min="11016" max="11016" width="16.5703125" style="82" customWidth="1"/>
    <col min="11017" max="11017" width="11.42578125" style="82"/>
    <col min="11018" max="11018" width="14.140625" style="82" customWidth="1"/>
    <col min="11019" max="11020" width="11.42578125" style="82"/>
    <col min="11021" max="11021" width="13.5703125" style="82" customWidth="1"/>
    <col min="11022" max="11265" width="11.42578125" style="82"/>
    <col min="11266" max="11266" width="3.7109375" style="82" customWidth="1"/>
    <col min="11267" max="11267" width="15.42578125" style="82" customWidth="1"/>
    <col min="11268" max="11268" width="21.85546875" style="82" customWidth="1"/>
    <col min="11269" max="11269" width="15.28515625" style="82" customWidth="1"/>
    <col min="11270" max="11270" width="11.42578125" style="82"/>
    <col min="11271" max="11271" width="13" style="82" customWidth="1"/>
    <col min="11272" max="11272" width="16.5703125" style="82" customWidth="1"/>
    <col min="11273" max="11273" width="11.42578125" style="82"/>
    <col min="11274" max="11274" width="14.140625" style="82" customWidth="1"/>
    <col min="11275" max="11276" width="11.42578125" style="82"/>
    <col min="11277" max="11277" width="13.5703125" style="82" customWidth="1"/>
    <col min="11278" max="11521" width="11.42578125" style="82"/>
    <col min="11522" max="11522" width="3.7109375" style="82" customWidth="1"/>
    <col min="11523" max="11523" width="15.42578125" style="82" customWidth="1"/>
    <col min="11524" max="11524" width="21.85546875" style="82" customWidth="1"/>
    <col min="11525" max="11525" width="15.28515625" style="82" customWidth="1"/>
    <col min="11526" max="11526" width="11.42578125" style="82"/>
    <col min="11527" max="11527" width="13" style="82" customWidth="1"/>
    <col min="11528" max="11528" width="16.5703125" style="82" customWidth="1"/>
    <col min="11529" max="11529" width="11.42578125" style="82"/>
    <col min="11530" max="11530" width="14.140625" style="82" customWidth="1"/>
    <col min="11531" max="11532" width="11.42578125" style="82"/>
    <col min="11533" max="11533" width="13.5703125" style="82" customWidth="1"/>
    <col min="11534" max="11777" width="11.42578125" style="82"/>
    <col min="11778" max="11778" width="3.7109375" style="82" customWidth="1"/>
    <col min="11779" max="11779" width="15.42578125" style="82" customWidth="1"/>
    <col min="11780" max="11780" width="21.85546875" style="82" customWidth="1"/>
    <col min="11781" max="11781" width="15.28515625" style="82" customWidth="1"/>
    <col min="11782" max="11782" width="11.42578125" style="82"/>
    <col min="11783" max="11783" width="13" style="82" customWidth="1"/>
    <col min="11784" max="11784" width="16.5703125" style="82" customWidth="1"/>
    <col min="11785" max="11785" width="11.42578125" style="82"/>
    <col min="11786" max="11786" width="14.140625" style="82" customWidth="1"/>
    <col min="11787" max="11788" width="11.42578125" style="82"/>
    <col min="11789" max="11789" width="13.5703125" style="82" customWidth="1"/>
    <col min="11790" max="12033" width="11.42578125" style="82"/>
    <col min="12034" max="12034" width="3.7109375" style="82" customWidth="1"/>
    <col min="12035" max="12035" width="15.42578125" style="82" customWidth="1"/>
    <col min="12036" max="12036" width="21.85546875" style="82" customWidth="1"/>
    <col min="12037" max="12037" width="15.28515625" style="82" customWidth="1"/>
    <col min="12038" max="12038" width="11.42578125" style="82"/>
    <col min="12039" max="12039" width="13" style="82" customWidth="1"/>
    <col min="12040" max="12040" width="16.5703125" style="82" customWidth="1"/>
    <col min="12041" max="12041" width="11.42578125" style="82"/>
    <col min="12042" max="12042" width="14.140625" style="82" customWidth="1"/>
    <col min="12043" max="12044" width="11.42578125" style="82"/>
    <col min="12045" max="12045" width="13.5703125" style="82" customWidth="1"/>
    <col min="12046" max="12289" width="11.42578125" style="82"/>
    <col min="12290" max="12290" width="3.7109375" style="82" customWidth="1"/>
    <col min="12291" max="12291" width="15.42578125" style="82" customWidth="1"/>
    <col min="12292" max="12292" width="21.85546875" style="82" customWidth="1"/>
    <col min="12293" max="12293" width="15.28515625" style="82" customWidth="1"/>
    <col min="12294" max="12294" width="11.42578125" style="82"/>
    <col min="12295" max="12295" width="13" style="82" customWidth="1"/>
    <col min="12296" max="12296" width="16.5703125" style="82" customWidth="1"/>
    <col min="12297" max="12297" width="11.42578125" style="82"/>
    <col min="12298" max="12298" width="14.140625" style="82" customWidth="1"/>
    <col min="12299" max="12300" width="11.42578125" style="82"/>
    <col min="12301" max="12301" width="13.5703125" style="82" customWidth="1"/>
    <col min="12302" max="12545" width="11.42578125" style="82"/>
    <col min="12546" max="12546" width="3.7109375" style="82" customWidth="1"/>
    <col min="12547" max="12547" width="15.42578125" style="82" customWidth="1"/>
    <col min="12548" max="12548" width="21.85546875" style="82" customWidth="1"/>
    <col min="12549" max="12549" width="15.28515625" style="82" customWidth="1"/>
    <col min="12550" max="12550" width="11.42578125" style="82"/>
    <col min="12551" max="12551" width="13" style="82" customWidth="1"/>
    <col min="12552" max="12552" width="16.5703125" style="82" customWidth="1"/>
    <col min="12553" max="12553" width="11.42578125" style="82"/>
    <col min="12554" max="12554" width="14.140625" style="82" customWidth="1"/>
    <col min="12555" max="12556" width="11.42578125" style="82"/>
    <col min="12557" max="12557" width="13.5703125" style="82" customWidth="1"/>
    <col min="12558" max="12801" width="11.42578125" style="82"/>
    <col min="12802" max="12802" width="3.7109375" style="82" customWidth="1"/>
    <col min="12803" max="12803" width="15.42578125" style="82" customWidth="1"/>
    <col min="12804" max="12804" width="21.85546875" style="82" customWidth="1"/>
    <col min="12805" max="12805" width="15.28515625" style="82" customWidth="1"/>
    <col min="12806" max="12806" width="11.42578125" style="82"/>
    <col min="12807" max="12807" width="13" style="82" customWidth="1"/>
    <col min="12808" max="12808" width="16.5703125" style="82" customWidth="1"/>
    <col min="12809" max="12809" width="11.42578125" style="82"/>
    <col min="12810" max="12810" width="14.140625" style="82" customWidth="1"/>
    <col min="12811" max="12812" width="11.42578125" style="82"/>
    <col min="12813" max="12813" width="13.5703125" style="82" customWidth="1"/>
    <col min="12814" max="13057" width="11.42578125" style="82"/>
    <col min="13058" max="13058" width="3.7109375" style="82" customWidth="1"/>
    <col min="13059" max="13059" width="15.42578125" style="82" customWidth="1"/>
    <col min="13060" max="13060" width="21.85546875" style="82" customWidth="1"/>
    <col min="13061" max="13061" width="15.28515625" style="82" customWidth="1"/>
    <col min="13062" max="13062" width="11.42578125" style="82"/>
    <col min="13063" max="13063" width="13" style="82" customWidth="1"/>
    <col min="13064" max="13064" width="16.5703125" style="82" customWidth="1"/>
    <col min="13065" max="13065" width="11.42578125" style="82"/>
    <col min="13066" max="13066" width="14.140625" style="82" customWidth="1"/>
    <col min="13067" max="13068" width="11.42578125" style="82"/>
    <col min="13069" max="13069" width="13.5703125" style="82" customWidth="1"/>
    <col min="13070" max="13313" width="11.42578125" style="82"/>
    <col min="13314" max="13314" width="3.7109375" style="82" customWidth="1"/>
    <col min="13315" max="13315" width="15.42578125" style="82" customWidth="1"/>
    <col min="13316" max="13316" width="21.85546875" style="82" customWidth="1"/>
    <col min="13317" max="13317" width="15.28515625" style="82" customWidth="1"/>
    <col min="13318" max="13318" width="11.42578125" style="82"/>
    <col min="13319" max="13319" width="13" style="82" customWidth="1"/>
    <col min="13320" max="13320" width="16.5703125" style="82" customWidth="1"/>
    <col min="13321" max="13321" width="11.42578125" style="82"/>
    <col min="13322" max="13322" width="14.140625" style="82" customWidth="1"/>
    <col min="13323" max="13324" width="11.42578125" style="82"/>
    <col min="13325" max="13325" width="13.5703125" style="82" customWidth="1"/>
    <col min="13326" max="13569" width="11.42578125" style="82"/>
    <col min="13570" max="13570" width="3.7109375" style="82" customWidth="1"/>
    <col min="13571" max="13571" width="15.42578125" style="82" customWidth="1"/>
    <col min="13572" max="13572" width="21.85546875" style="82" customWidth="1"/>
    <col min="13573" max="13573" width="15.28515625" style="82" customWidth="1"/>
    <col min="13574" max="13574" width="11.42578125" style="82"/>
    <col min="13575" max="13575" width="13" style="82" customWidth="1"/>
    <col min="13576" max="13576" width="16.5703125" style="82" customWidth="1"/>
    <col min="13577" max="13577" width="11.42578125" style="82"/>
    <col min="13578" max="13578" width="14.140625" style="82" customWidth="1"/>
    <col min="13579" max="13580" width="11.42578125" style="82"/>
    <col min="13581" max="13581" width="13.5703125" style="82" customWidth="1"/>
    <col min="13582" max="13825" width="11.42578125" style="82"/>
    <col min="13826" max="13826" width="3.7109375" style="82" customWidth="1"/>
    <col min="13827" max="13827" width="15.42578125" style="82" customWidth="1"/>
    <col min="13828" max="13828" width="21.85546875" style="82" customWidth="1"/>
    <col min="13829" max="13829" width="15.28515625" style="82" customWidth="1"/>
    <col min="13830" max="13830" width="11.42578125" style="82"/>
    <col min="13831" max="13831" width="13" style="82" customWidth="1"/>
    <col min="13832" max="13832" width="16.5703125" style="82" customWidth="1"/>
    <col min="13833" max="13833" width="11.42578125" style="82"/>
    <col min="13834" max="13834" width="14.140625" style="82" customWidth="1"/>
    <col min="13835" max="13836" width="11.42578125" style="82"/>
    <col min="13837" max="13837" width="13.5703125" style="82" customWidth="1"/>
    <col min="13838" max="14081" width="11.42578125" style="82"/>
    <col min="14082" max="14082" width="3.7109375" style="82" customWidth="1"/>
    <col min="14083" max="14083" width="15.42578125" style="82" customWidth="1"/>
    <col min="14084" max="14084" width="21.85546875" style="82" customWidth="1"/>
    <col min="14085" max="14085" width="15.28515625" style="82" customWidth="1"/>
    <col min="14086" max="14086" width="11.42578125" style="82"/>
    <col min="14087" max="14087" width="13" style="82" customWidth="1"/>
    <col min="14088" max="14088" width="16.5703125" style="82" customWidth="1"/>
    <col min="14089" max="14089" width="11.42578125" style="82"/>
    <col min="14090" max="14090" width="14.140625" style="82" customWidth="1"/>
    <col min="14091" max="14092" width="11.42578125" style="82"/>
    <col min="14093" max="14093" width="13.5703125" style="82" customWidth="1"/>
    <col min="14094" max="14337" width="11.42578125" style="82"/>
    <col min="14338" max="14338" width="3.7109375" style="82" customWidth="1"/>
    <col min="14339" max="14339" width="15.42578125" style="82" customWidth="1"/>
    <col min="14340" max="14340" width="21.85546875" style="82" customWidth="1"/>
    <col min="14341" max="14341" width="15.28515625" style="82" customWidth="1"/>
    <col min="14342" max="14342" width="11.42578125" style="82"/>
    <col min="14343" max="14343" width="13" style="82" customWidth="1"/>
    <col min="14344" max="14344" width="16.5703125" style="82" customWidth="1"/>
    <col min="14345" max="14345" width="11.42578125" style="82"/>
    <col min="14346" max="14346" width="14.140625" style="82" customWidth="1"/>
    <col min="14347" max="14348" width="11.42578125" style="82"/>
    <col min="14349" max="14349" width="13.5703125" style="82" customWidth="1"/>
    <col min="14350" max="14593" width="11.42578125" style="82"/>
    <col min="14594" max="14594" width="3.7109375" style="82" customWidth="1"/>
    <col min="14595" max="14595" width="15.42578125" style="82" customWidth="1"/>
    <col min="14596" max="14596" width="21.85546875" style="82" customWidth="1"/>
    <col min="14597" max="14597" width="15.28515625" style="82" customWidth="1"/>
    <col min="14598" max="14598" width="11.42578125" style="82"/>
    <col min="14599" max="14599" width="13" style="82" customWidth="1"/>
    <col min="14600" max="14600" width="16.5703125" style="82" customWidth="1"/>
    <col min="14601" max="14601" width="11.42578125" style="82"/>
    <col min="14602" max="14602" width="14.140625" style="82" customWidth="1"/>
    <col min="14603" max="14604" width="11.42578125" style="82"/>
    <col min="14605" max="14605" width="13.5703125" style="82" customWidth="1"/>
    <col min="14606" max="14849" width="11.42578125" style="82"/>
    <col min="14850" max="14850" width="3.7109375" style="82" customWidth="1"/>
    <col min="14851" max="14851" width="15.42578125" style="82" customWidth="1"/>
    <col min="14852" max="14852" width="21.85546875" style="82" customWidth="1"/>
    <col min="14853" max="14853" width="15.28515625" style="82" customWidth="1"/>
    <col min="14854" max="14854" width="11.42578125" style="82"/>
    <col min="14855" max="14855" width="13" style="82" customWidth="1"/>
    <col min="14856" max="14856" width="16.5703125" style="82" customWidth="1"/>
    <col min="14857" max="14857" width="11.42578125" style="82"/>
    <col min="14858" max="14858" width="14.140625" style="82" customWidth="1"/>
    <col min="14859" max="14860" width="11.42578125" style="82"/>
    <col min="14861" max="14861" width="13.5703125" style="82" customWidth="1"/>
    <col min="14862" max="15105" width="11.42578125" style="82"/>
    <col min="15106" max="15106" width="3.7109375" style="82" customWidth="1"/>
    <col min="15107" max="15107" width="15.42578125" style="82" customWidth="1"/>
    <col min="15108" max="15108" width="21.85546875" style="82" customWidth="1"/>
    <col min="15109" max="15109" width="15.28515625" style="82" customWidth="1"/>
    <col min="15110" max="15110" width="11.42578125" style="82"/>
    <col min="15111" max="15111" width="13" style="82" customWidth="1"/>
    <col min="15112" max="15112" width="16.5703125" style="82" customWidth="1"/>
    <col min="15113" max="15113" width="11.42578125" style="82"/>
    <col min="15114" max="15114" width="14.140625" style="82" customWidth="1"/>
    <col min="15115" max="15116" width="11.42578125" style="82"/>
    <col min="15117" max="15117" width="13.5703125" style="82" customWidth="1"/>
    <col min="15118" max="15361" width="11.42578125" style="82"/>
    <col min="15362" max="15362" width="3.7109375" style="82" customWidth="1"/>
    <col min="15363" max="15363" width="15.42578125" style="82" customWidth="1"/>
    <col min="15364" max="15364" width="21.85546875" style="82" customWidth="1"/>
    <col min="15365" max="15365" width="15.28515625" style="82" customWidth="1"/>
    <col min="15366" max="15366" width="11.42578125" style="82"/>
    <col min="15367" max="15367" width="13" style="82" customWidth="1"/>
    <col min="15368" max="15368" width="16.5703125" style="82" customWidth="1"/>
    <col min="15369" max="15369" width="11.42578125" style="82"/>
    <col min="15370" max="15370" width="14.140625" style="82" customWidth="1"/>
    <col min="15371" max="15372" width="11.42578125" style="82"/>
    <col min="15373" max="15373" width="13.5703125" style="82" customWidth="1"/>
    <col min="15374" max="15617" width="11.42578125" style="82"/>
    <col min="15618" max="15618" width="3.7109375" style="82" customWidth="1"/>
    <col min="15619" max="15619" width="15.42578125" style="82" customWidth="1"/>
    <col min="15620" max="15620" width="21.85546875" style="82" customWidth="1"/>
    <col min="15621" max="15621" width="15.28515625" style="82" customWidth="1"/>
    <col min="15622" max="15622" width="11.42578125" style="82"/>
    <col min="15623" max="15623" width="13" style="82" customWidth="1"/>
    <col min="15624" max="15624" width="16.5703125" style="82" customWidth="1"/>
    <col min="15625" max="15625" width="11.42578125" style="82"/>
    <col min="15626" max="15626" width="14.140625" style="82" customWidth="1"/>
    <col min="15627" max="15628" width="11.42578125" style="82"/>
    <col min="15629" max="15629" width="13.5703125" style="82" customWidth="1"/>
    <col min="15630" max="15873" width="11.42578125" style="82"/>
    <col min="15874" max="15874" width="3.7109375" style="82" customWidth="1"/>
    <col min="15875" max="15875" width="15.42578125" style="82" customWidth="1"/>
    <col min="15876" max="15876" width="21.85546875" style="82" customWidth="1"/>
    <col min="15877" max="15877" width="15.28515625" style="82" customWidth="1"/>
    <col min="15878" max="15878" width="11.42578125" style="82"/>
    <col min="15879" max="15879" width="13" style="82" customWidth="1"/>
    <col min="15880" max="15880" width="16.5703125" style="82" customWidth="1"/>
    <col min="15881" max="15881" width="11.42578125" style="82"/>
    <col min="15882" max="15882" width="14.140625" style="82" customWidth="1"/>
    <col min="15883" max="15884" width="11.42578125" style="82"/>
    <col min="15885" max="15885" width="13.5703125" style="82" customWidth="1"/>
    <col min="15886" max="16129" width="11.42578125" style="82"/>
    <col min="16130" max="16130" width="3.7109375" style="82" customWidth="1"/>
    <col min="16131" max="16131" width="15.42578125" style="82" customWidth="1"/>
    <col min="16132" max="16132" width="21.85546875" style="82" customWidth="1"/>
    <col min="16133" max="16133" width="15.28515625" style="82" customWidth="1"/>
    <col min="16134" max="16134" width="11.42578125" style="82"/>
    <col min="16135" max="16135" width="13" style="82" customWidth="1"/>
    <col min="16136" max="16136" width="16.5703125" style="82" customWidth="1"/>
    <col min="16137" max="16137" width="11.42578125" style="82"/>
    <col min="16138" max="16138" width="14.140625" style="82" customWidth="1"/>
    <col min="16139" max="16140" width="11.42578125" style="82"/>
    <col min="16141" max="16141" width="13.5703125" style="82" customWidth="1"/>
    <col min="16142" max="16384" width="11.42578125" style="82"/>
  </cols>
  <sheetData>
    <row r="1" spans="1:14" ht="12.75" hidden="1" thickBot="1">
      <c r="B1" s="190"/>
      <c r="C1" s="195"/>
      <c r="F1" s="196">
        <f>C6/100/12</f>
        <v>1.4999999999999999E-2</v>
      </c>
    </row>
    <row r="2" spans="1:14" ht="12.75" thickBot="1">
      <c r="B2" s="190"/>
      <c r="C2" s="195"/>
      <c r="F2" s="196"/>
    </row>
    <row r="3" spans="1:14" ht="12.75" thickBot="1">
      <c r="B3" s="263" t="s">
        <v>54</v>
      </c>
      <c r="C3" s="264"/>
      <c r="D3" s="197"/>
      <c r="E3" s="265" t="s">
        <v>150</v>
      </c>
      <c r="F3" s="266"/>
      <c r="H3" s="261" t="s">
        <v>57</v>
      </c>
      <c r="I3" s="262"/>
    </row>
    <row r="4" spans="1:14" ht="12.75" thickBot="1">
      <c r="A4" s="186"/>
      <c r="B4" s="187" t="s">
        <v>45</v>
      </c>
      <c r="C4" s="214">
        <v>100000</v>
      </c>
      <c r="L4" s="188"/>
      <c r="M4" s="188"/>
      <c r="N4" s="188"/>
    </row>
    <row r="5" spans="1:14" ht="12.75" thickBot="1">
      <c r="A5" s="186"/>
      <c r="B5" s="189" t="s">
        <v>56</v>
      </c>
      <c r="C5" s="217">
        <v>120</v>
      </c>
      <c r="D5" s="187" t="s">
        <v>53</v>
      </c>
      <c r="E5" s="214">
        <v>1</v>
      </c>
      <c r="F5" s="187" t="s">
        <v>58</v>
      </c>
      <c r="G5" s="214">
        <v>10.5</v>
      </c>
      <c r="H5" s="82"/>
      <c r="I5" s="209" t="s">
        <v>152</v>
      </c>
      <c r="J5" s="82"/>
      <c r="L5" s="188"/>
      <c r="M5" s="188"/>
      <c r="N5" s="188"/>
    </row>
    <row r="6" spans="1:14" ht="12.75" thickBot="1">
      <c r="A6" s="186"/>
      <c r="B6" s="187" t="s">
        <v>60</v>
      </c>
      <c r="C6" s="216">
        <v>18</v>
      </c>
      <c r="D6" s="187" t="s">
        <v>59</v>
      </c>
      <c r="E6" s="214">
        <v>0.05</v>
      </c>
      <c r="F6" s="187" t="s">
        <v>151</v>
      </c>
      <c r="G6" s="224">
        <f>+(1+C6/1200)^12-1</f>
        <v>0.19561817146153326</v>
      </c>
      <c r="I6" s="223">
        <f>+C4/C5</f>
        <v>833.33333333333337</v>
      </c>
      <c r="L6" s="188"/>
      <c r="M6" s="188"/>
      <c r="N6" s="188"/>
    </row>
    <row r="7" spans="1:14" ht="12.75" thickBot="1">
      <c r="B7" s="193"/>
      <c r="E7" s="218"/>
      <c r="L7" s="188"/>
      <c r="M7" s="188"/>
      <c r="N7" s="188"/>
    </row>
    <row r="8" spans="1:14" ht="12.75" thickBot="1">
      <c r="A8" s="191" t="s">
        <v>61</v>
      </c>
      <c r="B8" s="199" t="s">
        <v>47</v>
      </c>
      <c r="C8" s="200" t="s">
        <v>48</v>
      </c>
      <c r="D8" s="200" t="s">
        <v>49</v>
      </c>
      <c r="E8" s="199" t="s">
        <v>50</v>
      </c>
      <c r="F8" s="199" t="s">
        <v>46</v>
      </c>
      <c r="G8" s="222" t="s">
        <v>149</v>
      </c>
      <c r="H8" s="199" t="s">
        <v>51</v>
      </c>
      <c r="I8" s="199" t="s">
        <v>55</v>
      </c>
      <c r="J8" s="199" t="s">
        <v>52</v>
      </c>
      <c r="K8" s="82"/>
      <c r="L8" s="188"/>
    </row>
    <row r="9" spans="1:14" ht="14.25" hidden="1" customHeight="1">
      <c r="A9" s="194"/>
      <c r="B9" s="201">
        <v>0</v>
      </c>
      <c r="C9" s="201">
        <f>$C$4-B9</f>
        <v>100000</v>
      </c>
      <c r="D9" s="202"/>
      <c r="E9" s="203"/>
      <c r="F9" s="202"/>
      <c r="G9" s="204"/>
      <c r="H9" s="202"/>
      <c r="I9" s="202"/>
      <c r="J9" s="202"/>
      <c r="K9" s="82"/>
      <c r="L9" s="188"/>
    </row>
    <row r="10" spans="1:14">
      <c r="A10" s="219">
        <f>IF(1&gt;$C$5,"",1)</f>
        <v>1</v>
      </c>
      <c r="B10" s="155">
        <f>IF(ISERROR(A10*E10),"",(A10*E10))</f>
        <v>833.33333333333337</v>
      </c>
      <c r="C10" s="221">
        <f t="shared" ref="C10:C57" si="0">IF(ISERROR($C$4-B10),"",($C$4-B10))</f>
        <v>99166.666666666672</v>
      </c>
      <c r="D10" s="155">
        <f>IF(A10="","",IF(ISERROR($F$1*C9),"",($F$1*C9)))</f>
        <v>1500</v>
      </c>
      <c r="E10" s="155">
        <f>IF(A10="","",IF(ISERROR($C$4/$C$5),"",($C$4/$C$5)))</f>
        <v>833.33333333333337</v>
      </c>
      <c r="F10" s="155">
        <f>IF(ISERROR(D10+E10),"",(D10+E10))</f>
        <v>2333.3333333333335</v>
      </c>
      <c r="G10" s="155">
        <f t="shared" ref="G10:G73" si="1">IF(ISERROR($E$5/100*F10),"",($E$5/100*F10))</f>
        <v>23.333333333333336</v>
      </c>
      <c r="H10" s="155">
        <f t="shared" ref="H10:H73" si="2">IF(A10="","",IF(ISERROR($E$6/100*C9),"",($E$6/100*C9)))</f>
        <v>50</v>
      </c>
      <c r="I10" s="155">
        <f t="shared" ref="I10:I73" si="3">IF(A10="","",IF(ISERROR($G$5/100*D9),"",($G$5/100*D10)))</f>
        <v>157.5</v>
      </c>
      <c r="J10" s="155">
        <f>IF(ISERROR(F10+G10+H10),"",(F10+G10+H10+I10))</f>
        <v>2564.166666666667</v>
      </c>
      <c r="K10" s="82"/>
      <c r="L10" s="188"/>
    </row>
    <row r="11" spans="1:14">
      <c r="A11" s="219">
        <f t="shared" ref="A11:A74" si="4">IF(A10="","",IF(A10+1&gt;$C$5,"",A10+1))</f>
        <v>2</v>
      </c>
      <c r="B11" s="155">
        <f t="shared" ref="B11:B57" si="5">IF(ISERROR(A11*E11),"",(A11*E11))</f>
        <v>1666.6666666666667</v>
      </c>
      <c r="C11" s="221">
        <f t="shared" si="0"/>
        <v>98333.333333333328</v>
      </c>
      <c r="D11" s="155">
        <f t="shared" ref="D11:D74" si="6">IF(A11="","",IF(ISERROR($F$1*C10),"",($F$1*C10)))</f>
        <v>1487.5</v>
      </c>
      <c r="E11" s="155">
        <f t="shared" ref="E11:E74" si="7">IF(A11="","",IF(ISERROR($C$4/$C$5),"",($C$4/$C$5)))</f>
        <v>833.33333333333337</v>
      </c>
      <c r="F11" s="155">
        <f t="shared" ref="F11:F74" si="8">IF(ISERROR(D11+E11),"",(D11+E11))</f>
        <v>2320.8333333333335</v>
      </c>
      <c r="G11" s="155">
        <f t="shared" si="1"/>
        <v>23.208333333333336</v>
      </c>
      <c r="H11" s="155">
        <f t="shared" si="2"/>
        <v>49.583333333333336</v>
      </c>
      <c r="I11" s="155">
        <f t="shared" si="3"/>
        <v>156.1875</v>
      </c>
      <c r="J11" s="155">
        <f t="shared" ref="J11:J74" si="9">IF(ISERROR(F11+G11+H11),"",(F11+G11+H11+I11))</f>
        <v>2549.8125000000005</v>
      </c>
      <c r="K11" s="82"/>
      <c r="L11" s="188"/>
    </row>
    <row r="12" spans="1:14">
      <c r="A12" s="219">
        <f t="shared" si="4"/>
        <v>3</v>
      </c>
      <c r="B12" s="155">
        <f t="shared" si="5"/>
        <v>2500</v>
      </c>
      <c r="C12" s="221">
        <f t="shared" si="0"/>
        <v>97500</v>
      </c>
      <c r="D12" s="155">
        <f t="shared" si="6"/>
        <v>1474.9999999999998</v>
      </c>
      <c r="E12" s="155">
        <f t="shared" si="7"/>
        <v>833.33333333333337</v>
      </c>
      <c r="F12" s="155">
        <f t="shared" si="8"/>
        <v>2308.333333333333</v>
      </c>
      <c r="G12" s="155">
        <f t="shared" si="1"/>
        <v>23.083333333333332</v>
      </c>
      <c r="H12" s="155">
        <f t="shared" si="2"/>
        <v>49.166666666666664</v>
      </c>
      <c r="I12" s="155">
        <f t="shared" si="3"/>
        <v>154.87499999999997</v>
      </c>
      <c r="J12" s="155">
        <f t="shared" si="9"/>
        <v>2535.458333333333</v>
      </c>
      <c r="K12" s="82"/>
      <c r="L12" s="188"/>
    </row>
    <row r="13" spans="1:14">
      <c r="A13" s="219">
        <f t="shared" si="4"/>
        <v>4</v>
      </c>
      <c r="B13" s="155">
        <f t="shared" si="5"/>
        <v>3333.3333333333335</v>
      </c>
      <c r="C13" s="221">
        <f t="shared" si="0"/>
        <v>96666.666666666672</v>
      </c>
      <c r="D13" s="155">
        <f t="shared" si="6"/>
        <v>1462.5</v>
      </c>
      <c r="E13" s="155">
        <f t="shared" si="7"/>
        <v>833.33333333333337</v>
      </c>
      <c r="F13" s="155">
        <f t="shared" si="8"/>
        <v>2295.8333333333335</v>
      </c>
      <c r="G13" s="155">
        <f t="shared" si="1"/>
        <v>22.958333333333336</v>
      </c>
      <c r="H13" s="155">
        <f t="shared" si="2"/>
        <v>48.75</v>
      </c>
      <c r="I13" s="155">
        <f t="shared" si="3"/>
        <v>153.5625</v>
      </c>
      <c r="J13" s="155">
        <f t="shared" si="9"/>
        <v>2521.104166666667</v>
      </c>
      <c r="K13" s="82"/>
      <c r="L13" s="188"/>
    </row>
    <row r="14" spans="1:14">
      <c r="A14" s="219">
        <f t="shared" si="4"/>
        <v>5</v>
      </c>
      <c r="B14" s="155">
        <f t="shared" si="5"/>
        <v>4166.666666666667</v>
      </c>
      <c r="C14" s="221">
        <f t="shared" si="0"/>
        <v>95833.333333333328</v>
      </c>
      <c r="D14" s="155">
        <f t="shared" si="6"/>
        <v>1450</v>
      </c>
      <c r="E14" s="155">
        <f t="shared" si="7"/>
        <v>833.33333333333337</v>
      </c>
      <c r="F14" s="155">
        <f t="shared" si="8"/>
        <v>2283.3333333333335</v>
      </c>
      <c r="G14" s="155">
        <f t="shared" si="1"/>
        <v>22.833333333333336</v>
      </c>
      <c r="H14" s="155">
        <f t="shared" si="2"/>
        <v>48.333333333333336</v>
      </c>
      <c r="I14" s="155">
        <f t="shared" si="3"/>
        <v>152.25</v>
      </c>
      <c r="J14" s="155">
        <f t="shared" si="9"/>
        <v>2506.7500000000005</v>
      </c>
      <c r="K14" s="82"/>
      <c r="L14" s="188"/>
    </row>
    <row r="15" spans="1:14">
      <c r="A15" s="219">
        <f t="shared" si="4"/>
        <v>6</v>
      </c>
      <c r="B15" s="155">
        <f t="shared" si="5"/>
        <v>5000</v>
      </c>
      <c r="C15" s="221">
        <f t="shared" si="0"/>
        <v>95000</v>
      </c>
      <c r="D15" s="155">
        <f t="shared" si="6"/>
        <v>1437.4999999999998</v>
      </c>
      <c r="E15" s="155">
        <f t="shared" si="7"/>
        <v>833.33333333333337</v>
      </c>
      <c r="F15" s="155">
        <f t="shared" si="8"/>
        <v>2270.833333333333</v>
      </c>
      <c r="G15" s="155">
        <f t="shared" si="1"/>
        <v>22.708333333333332</v>
      </c>
      <c r="H15" s="155">
        <f t="shared" si="2"/>
        <v>47.916666666666664</v>
      </c>
      <c r="I15" s="155">
        <f t="shared" si="3"/>
        <v>150.93749999999997</v>
      </c>
      <c r="J15" s="155">
        <f t="shared" si="9"/>
        <v>2492.395833333333</v>
      </c>
      <c r="K15" s="82"/>
      <c r="L15" s="188"/>
      <c r="M15" s="188"/>
      <c r="N15" s="188"/>
    </row>
    <row r="16" spans="1:14">
      <c r="A16" s="219">
        <f t="shared" si="4"/>
        <v>7</v>
      </c>
      <c r="B16" s="155">
        <f t="shared" si="5"/>
        <v>5833.3333333333339</v>
      </c>
      <c r="C16" s="221">
        <f t="shared" si="0"/>
        <v>94166.666666666672</v>
      </c>
      <c r="D16" s="155">
        <f t="shared" si="6"/>
        <v>1425</v>
      </c>
      <c r="E16" s="155">
        <f t="shared" si="7"/>
        <v>833.33333333333337</v>
      </c>
      <c r="F16" s="155">
        <f t="shared" si="8"/>
        <v>2258.3333333333335</v>
      </c>
      <c r="G16" s="155">
        <f t="shared" si="1"/>
        <v>22.583333333333336</v>
      </c>
      <c r="H16" s="155">
        <f t="shared" si="2"/>
        <v>47.5</v>
      </c>
      <c r="I16" s="155">
        <f t="shared" si="3"/>
        <v>149.625</v>
      </c>
      <c r="J16" s="155">
        <f t="shared" si="9"/>
        <v>2478.041666666667</v>
      </c>
      <c r="K16" s="82"/>
      <c r="L16" s="188"/>
      <c r="M16" s="188"/>
      <c r="N16" s="188"/>
    </row>
    <row r="17" spans="1:14">
      <c r="A17" s="219">
        <f t="shared" si="4"/>
        <v>8</v>
      </c>
      <c r="B17" s="155">
        <f t="shared" si="5"/>
        <v>6666.666666666667</v>
      </c>
      <c r="C17" s="221">
        <f t="shared" si="0"/>
        <v>93333.333333333328</v>
      </c>
      <c r="D17" s="155">
        <f t="shared" si="6"/>
        <v>1412.5</v>
      </c>
      <c r="E17" s="155">
        <f t="shared" si="7"/>
        <v>833.33333333333337</v>
      </c>
      <c r="F17" s="155">
        <f t="shared" si="8"/>
        <v>2245.8333333333335</v>
      </c>
      <c r="G17" s="155">
        <f t="shared" si="1"/>
        <v>22.458333333333336</v>
      </c>
      <c r="H17" s="155">
        <f t="shared" si="2"/>
        <v>47.083333333333336</v>
      </c>
      <c r="I17" s="155">
        <f t="shared" si="3"/>
        <v>148.3125</v>
      </c>
      <c r="J17" s="155">
        <f t="shared" si="9"/>
        <v>2463.6875000000005</v>
      </c>
      <c r="K17" s="82"/>
      <c r="L17" s="188"/>
      <c r="M17" s="188"/>
      <c r="N17" s="188"/>
    </row>
    <row r="18" spans="1:14">
      <c r="A18" s="219">
        <f t="shared" si="4"/>
        <v>9</v>
      </c>
      <c r="B18" s="155">
        <f t="shared" si="5"/>
        <v>7500</v>
      </c>
      <c r="C18" s="221">
        <f t="shared" si="0"/>
        <v>92500</v>
      </c>
      <c r="D18" s="155">
        <f t="shared" si="6"/>
        <v>1399.9999999999998</v>
      </c>
      <c r="E18" s="155">
        <f t="shared" si="7"/>
        <v>833.33333333333337</v>
      </c>
      <c r="F18" s="155">
        <f t="shared" si="8"/>
        <v>2233.333333333333</v>
      </c>
      <c r="G18" s="155">
        <f t="shared" si="1"/>
        <v>22.333333333333332</v>
      </c>
      <c r="H18" s="155">
        <f t="shared" si="2"/>
        <v>46.666666666666664</v>
      </c>
      <c r="I18" s="155">
        <f t="shared" si="3"/>
        <v>146.99999999999997</v>
      </c>
      <c r="J18" s="155">
        <f t="shared" si="9"/>
        <v>2449.333333333333</v>
      </c>
      <c r="K18" s="82"/>
    </row>
    <row r="19" spans="1:14">
      <c r="A19" s="219">
        <f t="shared" si="4"/>
        <v>10</v>
      </c>
      <c r="B19" s="155">
        <f t="shared" si="5"/>
        <v>8333.3333333333339</v>
      </c>
      <c r="C19" s="221">
        <f t="shared" si="0"/>
        <v>91666.666666666672</v>
      </c>
      <c r="D19" s="155">
        <f t="shared" si="6"/>
        <v>1387.5</v>
      </c>
      <c r="E19" s="155">
        <f t="shared" si="7"/>
        <v>833.33333333333337</v>
      </c>
      <c r="F19" s="155">
        <f t="shared" si="8"/>
        <v>2220.8333333333335</v>
      </c>
      <c r="G19" s="155">
        <f t="shared" si="1"/>
        <v>22.208333333333336</v>
      </c>
      <c r="H19" s="155">
        <f t="shared" si="2"/>
        <v>46.25</v>
      </c>
      <c r="I19" s="155">
        <f t="shared" si="3"/>
        <v>145.6875</v>
      </c>
      <c r="J19" s="155">
        <f t="shared" si="9"/>
        <v>2434.979166666667</v>
      </c>
      <c r="K19" s="82"/>
    </row>
    <row r="20" spans="1:14">
      <c r="A20" s="219">
        <f t="shared" si="4"/>
        <v>11</v>
      </c>
      <c r="B20" s="155">
        <f t="shared" si="5"/>
        <v>9166.6666666666679</v>
      </c>
      <c r="C20" s="221">
        <f t="shared" si="0"/>
        <v>90833.333333333328</v>
      </c>
      <c r="D20" s="155">
        <f t="shared" si="6"/>
        <v>1375</v>
      </c>
      <c r="E20" s="155">
        <f t="shared" si="7"/>
        <v>833.33333333333337</v>
      </c>
      <c r="F20" s="155">
        <f t="shared" si="8"/>
        <v>2208.3333333333335</v>
      </c>
      <c r="G20" s="155">
        <f t="shared" si="1"/>
        <v>22.083333333333336</v>
      </c>
      <c r="H20" s="155">
        <f t="shared" si="2"/>
        <v>45.833333333333336</v>
      </c>
      <c r="I20" s="155">
        <f t="shared" si="3"/>
        <v>144.375</v>
      </c>
      <c r="J20" s="155">
        <f t="shared" si="9"/>
        <v>2420.6250000000005</v>
      </c>
      <c r="K20" s="82"/>
    </row>
    <row r="21" spans="1:14">
      <c r="A21" s="219">
        <f t="shared" si="4"/>
        <v>12</v>
      </c>
      <c r="B21" s="155">
        <f t="shared" si="5"/>
        <v>10000</v>
      </c>
      <c r="C21" s="221">
        <f t="shared" si="0"/>
        <v>90000</v>
      </c>
      <c r="D21" s="155">
        <f t="shared" si="6"/>
        <v>1362.4999999999998</v>
      </c>
      <c r="E21" s="155">
        <f t="shared" si="7"/>
        <v>833.33333333333337</v>
      </c>
      <c r="F21" s="155">
        <f t="shared" si="8"/>
        <v>2195.833333333333</v>
      </c>
      <c r="G21" s="155">
        <f t="shared" si="1"/>
        <v>21.958333333333332</v>
      </c>
      <c r="H21" s="155">
        <f t="shared" si="2"/>
        <v>45.416666666666664</v>
      </c>
      <c r="I21" s="155">
        <f t="shared" si="3"/>
        <v>143.06249999999997</v>
      </c>
      <c r="J21" s="155">
        <f t="shared" si="9"/>
        <v>2406.270833333333</v>
      </c>
      <c r="K21" s="82"/>
    </row>
    <row r="22" spans="1:14">
      <c r="A22" s="219">
        <f t="shared" si="4"/>
        <v>13</v>
      </c>
      <c r="B22" s="155">
        <f t="shared" si="5"/>
        <v>10833.333333333334</v>
      </c>
      <c r="C22" s="221">
        <f t="shared" si="0"/>
        <v>89166.666666666672</v>
      </c>
      <c r="D22" s="155">
        <f t="shared" si="6"/>
        <v>1350</v>
      </c>
      <c r="E22" s="155">
        <f t="shared" si="7"/>
        <v>833.33333333333337</v>
      </c>
      <c r="F22" s="155">
        <f t="shared" si="8"/>
        <v>2183.3333333333335</v>
      </c>
      <c r="G22" s="155">
        <f t="shared" si="1"/>
        <v>21.833333333333336</v>
      </c>
      <c r="H22" s="155">
        <f t="shared" si="2"/>
        <v>45</v>
      </c>
      <c r="I22" s="155">
        <f t="shared" si="3"/>
        <v>141.75</v>
      </c>
      <c r="J22" s="155">
        <f t="shared" si="9"/>
        <v>2391.916666666667</v>
      </c>
      <c r="K22" s="82"/>
    </row>
    <row r="23" spans="1:14">
      <c r="A23" s="219">
        <f t="shared" si="4"/>
        <v>14</v>
      </c>
      <c r="B23" s="155">
        <f t="shared" si="5"/>
        <v>11666.666666666668</v>
      </c>
      <c r="C23" s="221">
        <f t="shared" si="0"/>
        <v>88333.333333333328</v>
      </c>
      <c r="D23" s="155">
        <f t="shared" si="6"/>
        <v>1337.5</v>
      </c>
      <c r="E23" s="155">
        <f t="shared" si="7"/>
        <v>833.33333333333337</v>
      </c>
      <c r="F23" s="155">
        <f t="shared" si="8"/>
        <v>2170.8333333333335</v>
      </c>
      <c r="G23" s="155">
        <f t="shared" si="1"/>
        <v>21.708333333333336</v>
      </c>
      <c r="H23" s="155">
        <f t="shared" si="2"/>
        <v>44.583333333333336</v>
      </c>
      <c r="I23" s="155">
        <f t="shared" si="3"/>
        <v>140.4375</v>
      </c>
      <c r="J23" s="155">
        <f t="shared" si="9"/>
        <v>2377.5625000000005</v>
      </c>
      <c r="K23" s="82"/>
    </row>
    <row r="24" spans="1:14">
      <c r="A24" s="219">
        <f t="shared" si="4"/>
        <v>15</v>
      </c>
      <c r="B24" s="155">
        <f t="shared" si="5"/>
        <v>12500</v>
      </c>
      <c r="C24" s="221">
        <f t="shared" si="0"/>
        <v>87500</v>
      </c>
      <c r="D24" s="155">
        <f t="shared" si="6"/>
        <v>1324.9999999999998</v>
      </c>
      <c r="E24" s="155">
        <f t="shared" si="7"/>
        <v>833.33333333333337</v>
      </c>
      <c r="F24" s="155">
        <f t="shared" si="8"/>
        <v>2158.333333333333</v>
      </c>
      <c r="G24" s="155">
        <f t="shared" si="1"/>
        <v>21.583333333333332</v>
      </c>
      <c r="H24" s="155">
        <f t="shared" si="2"/>
        <v>44.166666666666664</v>
      </c>
      <c r="I24" s="155">
        <f t="shared" si="3"/>
        <v>139.12499999999997</v>
      </c>
      <c r="J24" s="155">
        <f t="shared" si="9"/>
        <v>2363.208333333333</v>
      </c>
      <c r="K24" s="82"/>
    </row>
    <row r="25" spans="1:14">
      <c r="A25" s="219">
        <f t="shared" si="4"/>
        <v>16</v>
      </c>
      <c r="B25" s="155">
        <f t="shared" si="5"/>
        <v>13333.333333333334</v>
      </c>
      <c r="C25" s="221">
        <f t="shared" si="0"/>
        <v>86666.666666666672</v>
      </c>
      <c r="D25" s="155">
        <f t="shared" si="6"/>
        <v>1312.5</v>
      </c>
      <c r="E25" s="155">
        <f t="shared" si="7"/>
        <v>833.33333333333337</v>
      </c>
      <c r="F25" s="155">
        <f t="shared" si="8"/>
        <v>2145.8333333333335</v>
      </c>
      <c r="G25" s="155">
        <f t="shared" si="1"/>
        <v>21.458333333333336</v>
      </c>
      <c r="H25" s="155">
        <f t="shared" si="2"/>
        <v>43.75</v>
      </c>
      <c r="I25" s="155">
        <f t="shared" si="3"/>
        <v>137.8125</v>
      </c>
      <c r="J25" s="155">
        <f t="shared" si="9"/>
        <v>2348.854166666667</v>
      </c>
      <c r="K25" s="82"/>
    </row>
    <row r="26" spans="1:14">
      <c r="A26" s="219">
        <f t="shared" si="4"/>
        <v>17</v>
      </c>
      <c r="B26" s="155">
        <f t="shared" si="5"/>
        <v>14166.666666666668</v>
      </c>
      <c r="C26" s="221">
        <f t="shared" si="0"/>
        <v>85833.333333333328</v>
      </c>
      <c r="D26" s="155">
        <f t="shared" si="6"/>
        <v>1300</v>
      </c>
      <c r="E26" s="155">
        <f t="shared" si="7"/>
        <v>833.33333333333337</v>
      </c>
      <c r="F26" s="155">
        <f t="shared" si="8"/>
        <v>2133.3333333333335</v>
      </c>
      <c r="G26" s="155">
        <f t="shared" si="1"/>
        <v>21.333333333333336</v>
      </c>
      <c r="H26" s="155">
        <f t="shared" si="2"/>
        <v>43.333333333333336</v>
      </c>
      <c r="I26" s="155">
        <f t="shared" si="3"/>
        <v>136.5</v>
      </c>
      <c r="J26" s="155">
        <f t="shared" si="9"/>
        <v>2334.5000000000005</v>
      </c>
      <c r="K26" s="82"/>
    </row>
    <row r="27" spans="1:14">
      <c r="A27" s="219">
        <f t="shared" si="4"/>
        <v>18</v>
      </c>
      <c r="B27" s="155">
        <f t="shared" si="5"/>
        <v>15000</v>
      </c>
      <c r="C27" s="221">
        <f t="shared" si="0"/>
        <v>85000</v>
      </c>
      <c r="D27" s="155">
        <f t="shared" si="6"/>
        <v>1287.4999999999998</v>
      </c>
      <c r="E27" s="155">
        <f t="shared" si="7"/>
        <v>833.33333333333337</v>
      </c>
      <c r="F27" s="155">
        <f t="shared" si="8"/>
        <v>2120.833333333333</v>
      </c>
      <c r="G27" s="155">
        <f t="shared" si="1"/>
        <v>21.208333333333332</v>
      </c>
      <c r="H27" s="155">
        <f t="shared" si="2"/>
        <v>42.916666666666664</v>
      </c>
      <c r="I27" s="155">
        <f t="shared" si="3"/>
        <v>135.18749999999997</v>
      </c>
      <c r="J27" s="155">
        <f t="shared" si="9"/>
        <v>2320.145833333333</v>
      </c>
      <c r="K27" s="82"/>
    </row>
    <row r="28" spans="1:14">
      <c r="A28" s="219">
        <f t="shared" si="4"/>
        <v>19</v>
      </c>
      <c r="B28" s="155">
        <f t="shared" si="5"/>
        <v>15833.333333333334</v>
      </c>
      <c r="C28" s="221">
        <f t="shared" si="0"/>
        <v>84166.666666666672</v>
      </c>
      <c r="D28" s="155">
        <f t="shared" si="6"/>
        <v>1275</v>
      </c>
      <c r="E28" s="155">
        <f t="shared" si="7"/>
        <v>833.33333333333337</v>
      </c>
      <c r="F28" s="155">
        <f t="shared" si="8"/>
        <v>2108.3333333333335</v>
      </c>
      <c r="G28" s="155">
        <f t="shared" si="1"/>
        <v>21.083333333333336</v>
      </c>
      <c r="H28" s="155">
        <f t="shared" si="2"/>
        <v>42.5</v>
      </c>
      <c r="I28" s="155">
        <f t="shared" si="3"/>
        <v>133.875</v>
      </c>
      <c r="J28" s="155">
        <f t="shared" si="9"/>
        <v>2305.791666666667</v>
      </c>
      <c r="K28" s="82"/>
    </row>
    <row r="29" spans="1:14">
      <c r="A29" s="219">
        <f t="shared" si="4"/>
        <v>20</v>
      </c>
      <c r="B29" s="155">
        <f t="shared" si="5"/>
        <v>16666.666666666668</v>
      </c>
      <c r="C29" s="221">
        <f t="shared" si="0"/>
        <v>83333.333333333328</v>
      </c>
      <c r="D29" s="155">
        <f t="shared" si="6"/>
        <v>1262.5</v>
      </c>
      <c r="E29" s="155">
        <f t="shared" si="7"/>
        <v>833.33333333333337</v>
      </c>
      <c r="F29" s="155">
        <f t="shared" si="8"/>
        <v>2095.8333333333335</v>
      </c>
      <c r="G29" s="155">
        <f t="shared" si="1"/>
        <v>20.958333333333336</v>
      </c>
      <c r="H29" s="155">
        <f t="shared" si="2"/>
        <v>42.083333333333336</v>
      </c>
      <c r="I29" s="155">
        <f t="shared" si="3"/>
        <v>132.5625</v>
      </c>
      <c r="J29" s="155">
        <f t="shared" si="9"/>
        <v>2291.4375000000005</v>
      </c>
      <c r="K29" s="82"/>
    </row>
    <row r="30" spans="1:14">
      <c r="A30" s="219">
        <f t="shared" si="4"/>
        <v>21</v>
      </c>
      <c r="B30" s="155">
        <f t="shared" si="5"/>
        <v>17500</v>
      </c>
      <c r="C30" s="221">
        <f t="shared" si="0"/>
        <v>82500</v>
      </c>
      <c r="D30" s="155">
        <f t="shared" si="6"/>
        <v>1249.9999999999998</v>
      </c>
      <c r="E30" s="155">
        <f t="shared" si="7"/>
        <v>833.33333333333337</v>
      </c>
      <c r="F30" s="155">
        <f t="shared" si="8"/>
        <v>2083.333333333333</v>
      </c>
      <c r="G30" s="155">
        <f t="shared" si="1"/>
        <v>20.833333333333332</v>
      </c>
      <c r="H30" s="155">
        <f t="shared" si="2"/>
        <v>41.666666666666664</v>
      </c>
      <c r="I30" s="155">
        <f t="shared" si="3"/>
        <v>131.24999999999997</v>
      </c>
      <c r="J30" s="155">
        <f t="shared" si="9"/>
        <v>2277.083333333333</v>
      </c>
      <c r="K30" s="82"/>
    </row>
    <row r="31" spans="1:14">
      <c r="A31" s="219">
        <f t="shared" si="4"/>
        <v>22</v>
      </c>
      <c r="B31" s="155">
        <f t="shared" si="5"/>
        <v>18333.333333333336</v>
      </c>
      <c r="C31" s="221">
        <f t="shared" si="0"/>
        <v>81666.666666666657</v>
      </c>
      <c r="D31" s="155">
        <f t="shared" si="6"/>
        <v>1237.5</v>
      </c>
      <c r="E31" s="155">
        <f t="shared" si="7"/>
        <v>833.33333333333337</v>
      </c>
      <c r="F31" s="155">
        <f t="shared" si="8"/>
        <v>2070.8333333333335</v>
      </c>
      <c r="G31" s="155">
        <f t="shared" si="1"/>
        <v>20.708333333333336</v>
      </c>
      <c r="H31" s="155">
        <f t="shared" si="2"/>
        <v>41.25</v>
      </c>
      <c r="I31" s="155">
        <f t="shared" si="3"/>
        <v>129.9375</v>
      </c>
      <c r="J31" s="155">
        <f t="shared" si="9"/>
        <v>2262.729166666667</v>
      </c>
      <c r="K31" s="82"/>
    </row>
    <row r="32" spans="1:14">
      <c r="A32" s="219">
        <f t="shared" si="4"/>
        <v>23</v>
      </c>
      <c r="B32" s="155">
        <f t="shared" si="5"/>
        <v>19166.666666666668</v>
      </c>
      <c r="C32" s="221">
        <f t="shared" si="0"/>
        <v>80833.333333333328</v>
      </c>
      <c r="D32" s="155">
        <f t="shared" si="6"/>
        <v>1224.9999999999998</v>
      </c>
      <c r="E32" s="155">
        <f t="shared" si="7"/>
        <v>833.33333333333337</v>
      </c>
      <c r="F32" s="155">
        <f t="shared" si="8"/>
        <v>2058.333333333333</v>
      </c>
      <c r="G32" s="155">
        <f t="shared" si="1"/>
        <v>20.583333333333332</v>
      </c>
      <c r="H32" s="155">
        <f t="shared" si="2"/>
        <v>40.833333333333329</v>
      </c>
      <c r="I32" s="155">
        <f t="shared" si="3"/>
        <v>128.62499999999997</v>
      </c>
      <c r="J32" s="155">
        <f t="shared" si="9"/>
        <v>2248.375</v>
      </c>
      <c r="K32" s="82"/>
    </row>
    <row r="33" spans="1:11">
      <c r="A33" s="219">
        <f t="shared" si="4"/>
        <v>24</v>
      </c>
      <c r="B33" s="155">
        <f t="shared" si="5"/>
        <v>20000</v>
      </c>
      <c r="C33" s="221">
        <f t="shared" si="0"/>
        <v>80000</v>
      </c>
      <c r="D33" s="155">
        <f t="shared" si="6"/>
        <v>1212.4999999999998</v>
      </c>
      <c r="E33" s="155">
        <f t="shared" si="7"/>
        <v>833.33333333333337</v>
      </c>
      <c r="F33" s="155">
        <f t="shared" si="8"/>
        <v>2045.833333333333</v>
      </c>
      <c r="G33" s="155">
        <f t="shared" si="1"/>
        <v>20.458333333333332</v>
      </c>
      <c r="H33" s="155">
        <f t="shared" si="2"/>
        <v>40.416666666666664</v>
      </c>
      <c r="I33" s="155">
        <f t="shared" si="3"/>
        <v>127.31249999999997</v>
      </c>
      <c r="J33" s="155">
        <f t="shared" si="9"/>
        <v>2234.020833333333</v>
      </c>
      <c r="K33" s="82"/>
    </row>
    <row r="34" spans="1:11">
      <c r="A34" s="219">
        <f t="shared" si="4"/>
        <v>25</v>
      </c>
      <c r="B34" s="155">
        <f t="shared" si="5"/>
        <v>20833.333333333336</v>
      </c>
      <c r="C34" s="221">
        <f t="shared" si="0"/>
        <v>79166.666666666657</v>
      </c>
      <c r="D34" s="155">
        <f t="shared" si="6"/>
        <v>1200</v>
      </c>
      <c r="E34" s="155">
        <f t="shared" si="7"/>
        <v>833.33333333333337</v>
      </c>
      <c r="F34" s="155">
        <f t="shared" si="8"/>
        <v>2033.3333333333335</v>
      </c>
      <c r="G34" s="155">
        <f t="shared" si="1"/>
        <v>20.333333333333336</v>
      </c>
      <c r="H34" s="155">
        <f t="shared" si="2"/>
        <v>40</v>
      </c>
      <c r="I34" s="155">
        <f t="shared" si="3"/>
        <v>126</v>
      </c>
      <c r="J34" s="155">
        <f t="shared" si="9"/>
        <v>2219.666666666667</v>
      </c>
      <c r="K34" s="82"/>
    </row>
    <row r="35" spans="1:11">
      <c r="A35" s="219">
        <f t="shared" si="4"/>
        <v>26</v>
      </c>
      <c r="B35" s="155">
        <f t="shared" si="5"/>
        <v>21666.666666666668</v>
      </c>
      <c r="C35" s="221">
        <f t="shared" si="0"/>
        <v>78333.333333333328</v>
      </c>
      <c r="D35" s="155">
        <f t="shared" si="6"/>
        <v>1187.4999999999998</v>
      </c>
      <c r="E35" s="155">
        <f t="shared" si="7"/>
        <v>833.33333333333337</v>
      </c>
      <c r="F35" s="155">
        <f t="shared" si="8"/>
        <v>2020.833333333333</v>
      </c>
      <c r="G35" s="155">
        <f t="shared" si="1"/>
        <v>20.208333333333332</v>
      </c>
      <c r="H35" s="155">
        <f t="shared" si="2"/>
        <v>39.583333333333329</v>
      </c>
      <c r="I35" s="155">
        <f t="shared" si="3"/>
        <v>124.68749999999997</v>
      </c>
      <c r="J35" s="155">
        <f t="shared" si="9"/>
        <v>2205.3124999999995</v>
      </c>
      <c r="K35" s="82"/>
    </row>
    <row r="36" spans="1:11">
      <c r="A36" s="219">
        <f t="shared" si="4"/>
        <v>27</v>
      </c>
      <c r="B36" s="155">
        <f t="shared" si="5"/>
        <v>22500</v>
      </c>
      <c r="C36" s="221">
        <f t="shared" si="0"/>
        <v>77500</v>
      </c>
      <c r="D36" s="155">
        <f t="shared" si="6"/>
        <v>1174.9999999999998</v>
      </c>
      <c r="E36" s="155">
        <f t="shared" si="7"/>
        <v>833.33333333333337</v>
      </c>
      <c r="F36" s="155">
        <f t="shared" si="8"/>
        <v>2008.333333333333</v>
      </c>
      <c r="G36" s="155">
        <f t="shared" si="1"/>
        <v>20.083333333333332</v>
      </c>
      <c r="H36" s="155">
        <f t="shared" si="2"/>
        <v>39.166666666666664</v>
      </c>
      <c r="I36" s="155">
        <f t="shared" si="3"/>
        <v>123.37499999999997</v>
      </c>
      <c r="J36" s="155">
        <f t="shared" si="9"/>
        <v>2190.958333333333</v>
      </c>
      <c r="K36" s="82"/>
    </row>
    <row r="37" spans="1:11">
      <c r="A37" s="219">
        <f t="shared" si="4"/>
        <v>28</v>
      </c>
      <c r="B37" s="155">
        <f t="shared" si="5"/>
        <v>23333.333333333336</v>
      </c>
      <c r="C37" s="221">
        <f t="shared" si="0"/>
        <v>76666.666666666657</v>
      </c>
      <c r="D37" s="155">
        <f t="shared" si="6"/>
        <v>1162.5</v>
      </c>
      <c r="E37" s="155">
        <f t="shared" si="7"/>
        <v>833.33333333333337</v>
      </c>
      <c r="F37" s="155">
        <f t="shared" si="8"/>
        <v>1995.8333333333335</v>
      </c>
      <c r="G37" s="155">
        <f t="shared" si="1"/>
        <v>19.958333333333336</v>
      </c>
      <c r="H37" s="155">
        <f t="shared" si="2"/>
        <v>38.75</v>
      </c>
      <c r="I37" s="155">
        <f t="shared" si="3"/>
        <v>122.0625</v>
      </c>
      <c r="J37" s="155">
        <f t="shared" si="9"/>
        <v>2176.604166666667</v>
      </c>
      <c r="K37" s="82"/>
    </row>
    <row r="38" spans="1:11">
      <c r="A38" s="219">
        <f t="shared" si="4"/>
        <v>29</v>
      </c>
      <c r="B38" s="155">
        <f t="shared" si="5"/>
        <v>24166.666666666668</v>
      </c>
      <c r="C38" s="221">
        <f t="shared" si="0"/>
        <v>75833.333333333328</v>
      </c>
      <c r="D38" s="155">
        <f t="shared" si="6"/>
        <v>1149.9999999999998</v>
      </c>
      <c r="E38" s="155">
        <f t="shared" si="7"/>
        <v>833.33333333333337</v>
      </c>
      <c r="F38" s="155">
        <f t="shared" si="8"/>
        <v>1983.333333333333</v>
      </c>
      <c r="G38" s="155">
        <f t="shared" si="1"/>
        <v>19.833333333333332</v>
      </c>
      <c r="H38" s="155">
        <f t="shared" si="2"/>
        <v>38.333333333333329</v>
      </c>
      <c r="I38" s="155">
        <f t="shared" si="3"/>
        <v>120.74999999999997</v>
      </c>
      <c r="J38" s="155">
        <f t="shared" si="9"/>
        <v>2162.2499999999995</v>
      </c>
      <c r="K38" s="82"/>
    </row>
    <row r="39" spans="1:11">
      <c r="A39" s="219">
        <f t="shared" si="4"/>
        <v>30</v>
      </c>
      <c r="B39" s="155">
        <f t="shared" si="5"/>
        <v>25000</v>
      </c>
      <c r="C39" s="221">
        <f t="shared" si="0"/>
        <v>75000</v>
      </c>
      <c r="D39" s="155">
        <f t="shared" si="6"/>
        <v>1137.4999999999998</v>
      </c>
      <c r="E39" s="155">
        <f t="shared" si="7"/>
        <v>833.33333333333337</v>
      </c>
      <c r="F39" s="155">
        <f t="shared" si="8"/>
        <v>1970.833333333333</v>
      </c>
      <c r="G39" s="155">
        <f t="shared" si="1"/>
        <v>19.708333333333332</v>
      </c>
      <c r="H39" s="155">
        <f t="shared" si="2"/>
        <v>37.916666666666664</v>
      </c>
      <c r="I39" s="155">
        <f t="shared" si="3"/>
        <v>119.43749999999997</v>
      </c>
      <c r="J39" s="155">
        <f t="shared" si="9"/>
        <v>2147.895833333333</v>
      </c>
      <c r="K39" s="82"/>
    </row>
    <row r="40" spans="1:11">
      <c r="A40" s="219">
        <f t="shared" si="4"/>
        <v>31</v>
      </c>
      <c r="B40" s="155">
        <f t="shared" si="5"/>
        <v>25833.333333333336</v>
      </c>
      <c r="C40" s="221">
        <f t="shared" si="0"/>
        <v>74166.666666666657</v>
      </c>
      <c r="D40" s="155">
        <f t="shared" si="6"/>
        <v>1125</v>
      </c>
      <c r="E40" s="155">
        <f t="shared" si="7"/>
        <v>833.33333333333337</v>
      </c>
      <c r="F40" s="155">
        <f t="shared" si="8"/>
        <v>1958.3333333333335</v>
      </c>
      <c r="G40" s="155">
        <f t="shared" si="1"/>
        <v>19.583333333333336</v>
      </c>
      <c r="H40" s="155">
        <f t="shared" si="2"/>
        <v>37.5</v>
      </c>
      <c r="I40" s="155">
        <f t="shared" si="3"/>
        <v>118.125</v>
      </c>
      <c r="J40" s="155">
        <f t="shared" si="9"/>
        <v>2133.541666666667</v>
      </c>
      <c r="K40" s="82"/>
    </row>
    <row r="41" spans="1:11">
      <c r="A41" s="219">
        <f t="shared" si="4"/>
        <v>32</v>
      </c>
      <c r="B41" s="155">
        <f t="shared" si="5"/>
        <v>26666.666666666668</v>
      </c>
      <c r="C41" s="221">
        <f t="shared" si="0"/>
        <v>73333.333333333328</v>
      </c>
      <c r="D41" s="155">
        <f t="shared" si="6"/>
        <v>1112.4999999999998</v>
      </c>
      <c r="E41" s="155">
        <f t="shared" si="7"/>
        <v>833.33333333333337</v>
      </c>
      <c r="F41" s="155">
        <f t="shared" si="8"/>
        <v>1945.833333333333</v>
      </c>
      <c r="G41" s="155">
        <f t="shared" si="1"/>
        <v>19.458333333333332</v>
      </c>
      <c r="H41" s="155">
        <f t="shared" si="2"/>
        <v>37.083333333333329</v>
      </c>
      <c r="I41" s="155">
        <f t="shared" si="3"/>
        <v>116.81249999999997</v>
      </c>
      <c r="J41" s="155">
        <f t="shared" si="9"/>
        <v>2119.1874999999995</v>
      </c>
      <c r="K41" s="82"/>
    </row>
    <row r="42" spans="1:11">
      <c r="A42" s="219">
        <f t="shared" si="4"/>
        <v>33</v>
      </c>
      <c r="B42" s="155">
        <f t="shared" si="5"/>
        <v>27500</v>
      </c>
      <c r="C42" s="221">
        <f t="shared" si="0"/>
        <v>72500</v>
      </c>
      <c r="D42" s="155">
        <f t="shared" si="6"/>
        <v>1100</v>
      </c>
      <c r="E42" s="155">
        <f t="shared" si="7"/>
        <v>833.33333333333337</v>
      </c>
      <c r="F42" s="155">
        <f t="shared" si="8"/>
        <v>1933.3333333333335</v>
      </c>
      <c r="G42" s="155">
        <f t="shared" si="1"/>
        <v>19.333333333333336</v>
      </c>
      <c r="H42" s="155">
        <f t="shared" si="2"/>
        <v>36.666666666666664</v>
      </c>
      <c r="I42" s="155">
        <f t="shared" si="3"/>
        <v>115.5</v>
      </c>
      <c r="J42" s="155">
        <f t="shared" si="9"/>
        <v>2104.8333333333335</v>
      </c>
      <c r="K42" s="82"/>
    </row>
    <row r="43" spans="1:11">
      <c r="A43" s="219">
        <f t="shared" si="4"/>
        <v>34</v>
      </c>
      <c r="B43" s="155">
        <f t="shared" si="5"/>
        <v>28333.333333333336</v>
      </c>
      <c r="C43" s="221">
        <f t="shared" si="0"/>
        <v>71666.666666666657</v>
      </c>
      <c r="D43" s="155">
        <f t="shared" si="6"/>
        <v>1087.5</v>
      </c>
      <c r="E43" s="155">
        <f t="shared" si="7"/>
        <v>833.33333333333337</v>
      </c>
      <c r="F43" s="155">
        <f t="shared" si="8"/>
        <v>1920.8333333333335</v>
      </c>
      <c r="G43" s="155">
        <f t="shared" si="1"/>
        <v>19.208333333333336</v>
      </c>
      <c r="H43" s="155">
        <f t="shared" si="2"/>
        <v>36.25</v>
      </c>
      <c r="I43" s="155">
        <f t="shared" si="3"/>
        <v>114.1875</v>
      </c>
      <c r="J43" s="155">
        <f t="shared" si="9"/>
        <v>2090.479166666667</v>
      </c>
      <c r="K43" s="82"/>
    </row>
    <row r="44" spans="1:11">
      <c r="A44" s="219">
        <f t="shared" si="4"/>
        <v>35</v>
      </c>
      <c r="B44" s="155">
        <f t="shared" si="5"/>
        <v>29166.666666666668</v>
      </c>
      <c r="C44" s="221">
        <f t="shared" si="0"/>
        <v>70833.333333333328</v>
      </c>
      <c r="D44" s="155">
        <f t="shared" si="6"/>
        <v>1074.9999999999998</v>
      </c>
      <c r="E44" s="155">
        <f t="shared" si="7"/>
        <v>833.33333333333337</v>
      </c>
      <c r="F44" s="155">
        <f t="shared" si="8"/>
        <v>1908.333333333333</v>
      </c>
      <c r="G44" s="155">
        <f t="shared" si="1"/>
        <v>19.083333333333332</v>
      </c>
      <c r="H44" s="155">
        <f t="shared" si="2"/>
        <v>35.833333333333329</v>
      </c>
      <c r="I44" s="155">
        <f t="shared" si="3"/>
        <v>112.87499999999997</v>
      </c>
      <c r="J44" s="155">
        <f t="shared" si="9"/>
        <v>2076.1249999999995</v>
      </c>
      <c r="K44" s="82"/>
    </row>
    <row r="45" spans="1:11">
      <c r="A45" s="219">
        <f t="shared" si="4"/>
        <v>36</v>
      </c>
      <c r="B45" s="155">
        <f t="shared" si="5"/>
        <v>30000</v>
      </c>
      <c r="C45" s="221">
        <f t="shared" si="0"/>
        <v>70000</v>
      </c>
      <c r="D45" s="155">
        <f t="shared" si="6"/>
        <v>1062.5</v>
      </c>
      <c r="E45" s="155">
        <f t="shared" si="7"/>
        <v>833.33333333333337</v>
      </c>
      <c r="F45" s="155">
        <f t="shared" si="8"/>
        <v>1895.8333333333335</v>
      </c>
      <c r="G45" s="155">
        <f t="shared" si="1"/>
        <v>18.958333333333336</v>
      </c>
      <c r="H45" s="155">
        <f t="shared" si="2"/>
        <v>35.416666666666664</v>
      </c>
      <c r="I45" s="155">
        <f t="shared" si="3"/>
        <v>111.5625</v>
      </c>
      <c r="J45" s="155">
        <f t="shared" si="9"/>
        <v>2061.7708333333335</v>
      </c>
      <c r="K45" s="82"/>
    </row>
    <row r="46" spans="1:11">
      <c r="A46" s="219">
        <f t="shared" si="4"/>
        <v>37</v>
      </c>
      <c r="B46" s="155">
        <f t="shared" si="5"/>
        <v>30833.333333333336</v>
      </c>
      <c r="C46" s="221">
        <f t="shared" si="0"/>
        <v>69166.666666666657</v>
      </c>
      <c r="D46" s="155">
        <f t="shared" si="6"/>
        <v>1050</v>
      </c>
      <c r="E46" s="155">
        <f t="shared" si="7"/>
        <v>833.33333333333337</v>
      </c>
      <c r="F46" s="155">
        <f t="shared" si="8"/>
        <v>1883.3333333333335</v>
      </c>
      <c r="G46" s="155">
        <f t="shared" si="1"/>
        <v>18.833333333333336</v>
      </c>
      <c r="H46" s="155">
        <f t="shared" si="2"/>
        <v>35</v>
      </c>
      <c r="I46" s="155">
        <f t="shared" si="3"/>
        <v>110.25</v>
      </c>
      <c r="J46" s="155">
        <f t="shared" si="9"/>
        <v>2047.4166666666667</v>
      </c>
      <c r="K46" s="82"/>
    </row>
    <row r="47" spans="1:11">
      <c r="A47" s="219">
        <f t="shared" si="4"/>
        <v>38</v>
      </c>
      <c r="B47" s="155">
        <f t="shared" si="5"/>
        <v>31666.666666666668</v>
      </c>
      <c r="C47" s="221">
        <f t="shared" si="0"/>
        <v>68333.333333333328</v>
      </c>
      <c r="D47" s="155">
        <f t="shared" si="6"/>
        <v>1037.4999999999998</v>
      </c>
      <c r="E47" s="155">
        <f t="shared" si="7"/>
        <v>833.33333333333337</v>
      </c>
      <c r="F47" s="155">
        <f t="shared" si="8"/>
        <v>1870.833333333333</v>
      </c>
      <c r="G47" s="155">
        <f t="shared" si="1"/>
        <v>18.708333333333332</v>
      </c>
      <c r="H47" s="155">
        <f t="shared" si="2"/>
        <v>34.583333333333329</v>
      </c>
      <c r="I47" s="155">
        <f t="shared" si="3"/>
        <v>108.93749999999997</v>
      </c>
      <c r="J47" s="155">
        <f t="shared" si="9"/>
        <v>2033.0624999999995</v>
      </c>
      <c r="K47" s="82"/>
    </row>
    <row r="48" spans="1:11">
      <c r="A48" s="219">
        <f t="shared" si="4"/>
        <v>39</v>
      </c>
      <c r="B48" s="155">
        <f t="shared" si="5"/>
        <v>32500</v>
      </c>
      <c r="C48" s="221">
        <f t="shared" si="0"/>
        <v>67500</v>
      </c>
      <c r="D48" s="155">
        <f t="shared" si="6"/>
        <v>1025</v>
      </c>
      <c r="E48" s="155">
        <f t="shared" si="7"/>
        <v>833.33333333333337</v>
      </c>
      <c r="F48" s="155">
        <f t="shared" si="8"/>
        <v>1858.3333333333335</v>
      </c>
      <c r="G48" s="155">
        <f t="shared" si="1"/>
        <v>18.583333333333336</v>
      </c>
      <c r="H48" s="155">
        <f t="shared" si="2"/>
        <v>34.166666666666664</v>
      </c>
      <c r="I48" s="155">
        <f t="shared" si="3"/>
        <v>107.625</v>
      </c>
      <c r="J48" s="155">
        <f t="shared" si="9"/>
        <v>2018.7083333333335</v>
      </c>
      <c r="K48" s="82"/>
    </row>
    <row r="49" spans="1:11">
      <c r="A49" s="219">
        <f t="shared" si="4"/>
        <v>40</v>
      </c>
      <c r="B49" s="155">
        <f t="shared" si="5"/>
        <v>33333.333333333336</v>
      </c>
      <c r="C49" s="221">
        <f t="shared" si="0"/>
        <v>66666.666666666657</v>
      </c>
      <c r="D49" s="155">
        <f t="shared" si="6"/>
        <v>1012.5</v>
      </c>
      <c r="E49" s="155">
        <f t="shared" si="7"/>
        <v>833.33333333333337</v>
      </c>
      <c r="F49" s="155">
        <f t="shared" si="8"/>
        <v>1845.8333333333335</v>
      </c>
      <c r="G49" s="155">
        <f t="shared" si="1"/>
        <v>18.458333333333336</v>
      </c>
      <c r="H49" s="155">
        <f t="shared" si="2"/>
        <v>33.75</v>
      </c>
      <c r="I49" s="155">
        <f t="shared" si="3"/>
        <v>106.3125</v>
      </c>
      <c r="J49" s="155">
        <f t="shared" si="9"/>
        <v>2004.3541666666667</v>
      </c>
      <c r="K49" s="82"/>
    </row>
    <row r="50" spans="1:11">
      <c r="A50" s="219">
        <f t="shared" si="4"/>
        <v>41</v>
      </c>
      <c r="B50" s="155">
        <f t="shared" si="5"/>
        <v>34166.666666666672</v>
      </c>
      <c r="C50" s="221">
        <f t="shared" si="0"/>
        <v>65833.333333333328</v>
      </c>
      <c r="D50" s="155">
        <f t="shared" si="6"/>
        <v>999.99999999999977</v>
      </c>
      <c r="E50" s="155">
        <f t="shared" si="7"/>
        <v>833.33333333333337</v>
      </c>
      <c r="F50" s="155">
        <f t="shared" si="8"/>
        <v>1833.333333333333</v>
      </c>
      <c r="G50" s="155">
        <f t="shared" si="1"/>
        <v>18.333333333333332</v>
      </c>
      <c r="H50" s="155">
        <f t="shared" si="2"/>
        <v>33.333333333333329</v>
      </c>
      <c r="I50" s="155">
        <f t="shared" si="3"/>
        <v>104.99999999999997</v>
      </c>
      <c r="J50" s="155">
        <f t="shared" si="9"/>
        <v>1989.9999999999995</v>
      </c>
      <c r="K50" s="82"/>
    </row>
    <row r="51" spans="1:11">
      <c r="A51" s="219">
        <f t="shared" si="4"/>
        <v>42</v>
      </c>
      <c r="B51" s="155">
        <f t="shared" si="5"/>
        <v>35000</v>
      </c>
      <c r="C51" s="221">
        <f t="shared" si="0"/>
        <v>65000</v>
      </c>
      <c r="D51" s="155">
        <f t="shared" si="6"/>
        <v>987.49999999999989</v>
      </c>
      <c r="E51" s="155">
        <f t="shared" si="7"/>
        <v>833.33333333333337</v>
      </c>
      <c r="F51" s="155">
        <f t="shared" si="8"/>
        <v>1820.8333333333333</v>
      </c>
      <c r="G51" s="155">
        <f t="shared" si="1"/>
        <v>18.208333333333332</v>
      </c>
      <c r="H51" s="155">
        <f t="shared" si="2"/>
        <v>32.916666666666664</v>
      </c>
      <c r="I51" s="155">
        <f t="shared" si="3"/>
        <v>103.68749999999999</v>
      </c>
      <c r="J51" s="155">
        <f t="shared" si="9"/>
        <v>1975.6458333333333</v>
      </c>
      <c r="K51" s="82"/>
    </row>
    <row r="52" spans="1:11">
      <c r="A52" s="219">
        <f t="shared" si="4"/>
        <v>43</v>
      </c>
      <c r="B52" s="155">
        <f t="shared" si="5"/>
        <v>35833.333333333336</v>
      </c>
      <c r="C52" s="221">
        <f t="shared" si="0"/>
        <v>64166.666666666664</v>
      </c>
      <c r="D52" s="155">
        <f t="shared" si="6"/>
        <v>975</v>
      </c>
      <c r="E52" s="155">
        <f t="shared" si="7"/>
        <v>833.33333333333337</v>
      </c>
      <c r="F52" s="155">
        <f t="shared" si="8"/>
        <v>1808.3333333333335</v>
      </c>
      <c r="G52" s="155">
        <f t="shared" si="1"/>
        <v>18.083333333333336</v>
      </c>
      <c r="H52" s="155">
        <f t="shared" si="2"/>
        <v>32.5</v>
      </c>
      <c r="I52" s="155">
        <f t="shared" si="3"/>
        <v>102.375</v>
      </c>
      <c r="J52" s="155">
        <f t="shared" si="9"/>
        <v>1961.2916666666667</v>
      </c>
      <c r="K52" s="82"/>
    </row>
    <row r="53" spans="1:11">
      <c r="A53" s="219">
        <f t="shared" si="4"/>
        <v>44</v>
      </c>
      <c r="B53" s="155">
        <f t="shared" si="5"/>
        <v>36666.666666666672</v>
      </c>
      <c r="C53" s="221">
        <f t="shared" si="0"/>
        <v>63333.333333333328</v>
      </c>
      <c r="D53" s="155">
        <f t="shared" si="6"/>
        <v>962.49999999999989</v>
      </c>
      <c r="E53" s="155">
        <f t="shared" si="7"/>
        <v>833.33333333333337</v>
      </c>
      <c r="F53" s="155">
        <f t="shared" si="8"/>
        <v>1795.8333333333333</v>
      </c>
      <c r="G53" s="155">
        <f t="shared" si="1"/>
        <v>17.958333333333332</v>
      </c>
      <c r="H53" s="155">
        <f t="shared" si="2"/>
        <v>32.083333333333336</v>
      </c>
      <c r="I53" s="155">
        <f t="shared" si="3"/>
        <v>101.06249999999999</v>
      </c>
      <c r="J53" s="155">
        <f t="shared" si="9"/>
        <v>1946.9374999999998</v>
      </c>
      <c r="K53" s="82"/>
    </row>
    <row r="54" spans="1:11">
      <c r="A54" s="219">
        <f t="shared" si="4"/>
        <v>45</v>
      </c>
      <c r="B54" s="155">
        <f t="shared" si="5"/>
        <v>37500</v>
      </c>
      <c r="C54" s="221">
        <f t="shared" si="0"/>
        <v>62500</v>
      </c>
      <c r="D54" s="155">
        <f t="shared" si="6"/>
        <v>949.99999999999989</v>
      </c>
      <c r="E54" s="155">
        <f t="shared" si="7"/>
        <v>833.33333333333337</v>
      </c>
      <c r="F54" s="155">
        <f t="shared" si="8"/>
        <v>1783.3333333333333</v>
      </c>
      <c r="G54" s="155">
        <f t="shared" si="1"/>
        <v>17.833333333333332</v>
      </c>
      <c r="H54" s="155">
        <f t="shared" si="2"/>
        <v>31.666666666666664</v>
      </c>
      <c r="I54" s="155">
        <f t="shared" si="3"/>
        <v>99.749999999999986</v>
      </c>
      <c r="J54" s="155">
        <f t="shared" si="9"/>
        <v>1932.5833333333333</v>
      </c>
      <c r="K54" s="82"/>
    </row>
    <row r="55" spans="1:11">
      <c r="A55" s="219">
        <f t="shared" si="4"/>
        <v>46</v>
      </c>
      <c r="B55" s="155">
        <f t="shared" si="5"/>
        <v>38333.333333333336</v>
      </c>
      <c r="C55" s="221">
        <f t="shared" si="0"/>
        <v>61666.666666666664</v>
      </c>
      <c r="D55" s="155">
        <f t="shared" si="6"/>
        <v>937.5</v>
      </c>
      <c r="E55" s="155">
        <f t="shared" si="7"/>
        <v>833.33333333333337</v>
      </c>
      <c r="F55" s="155">
        <f t="shared" si="8"/>
        <v>1770.8333333333335</v>
      </c>
      <c r="G55" s="155">
        <f t="shared" si="1"/>
        <v>17.708333333333336</v>
      </c>
      <c r="H55" s="155">
        <f t="shared" si="2"/>
        <v>31.25</v>
      </c>
      <c r="I55" s="155">
        <f t="shared" si="3"/>
        <v>98.4375</v>
      </c>
      <c r="J55" s="155">
        <f t="shared" si="9"/>
        <v>1918.2291666666667</v>
      </c>
      <c r="K55" s="82"/>
    </row>
    <row r="56" spans="1:11">
      <c r="A56" s="219">
        <f t="shared" si="4"/>
        <v>47</v>
      </c>
      <c r="B56" s="155">
        <f t="shared" si="5"/>
        <v>39166.666666666672</v>
      </c>
      <c r="C56" s="221">
        <f t="shared" si="0"/>
        <v>60833.333333333328</v>
      </c>
      <c r="D56" s="155">
        <f t="shared" si="6"/>
        <v>924.99999999999989</v>
      </c>
      <c r="E56" s="155">
        <f t="shared" si="7"/>
        <v>833.33333333333337</v>
      </c>
      <c r="F56" s="155">
        <f t="shared" si="8"/>
        <v>1758.3333333333333</v>
      </c>
      <c r="G56" s="155">
        <f t="shared" si="1"/>
        <v>17.583333333333332</v>
      </c>
      <c r="H56" s="155">
        <f t="shared" si="2"/>
        <v>30.833333333333332</v>
      </c>
      <c r="I56" s="155">
        <f t="shared" si="3"/>
        <v>97.124999999999986</v>
      </c>
      <c r="J56" s="155">
        <f t="shared" si="9"/>
        <v>1903.8749999999998</v>
      </c>
      <c r="K56" s="82"/>
    </row>
    <row r="57" spans="1:11">
      <c r="A57" s="219">
        <f t="shared" si="4"/>
        <v>48</v>
      </c>
      <c r="B57" s="155">
        <f t="shared" si="5"/>
        <v>40000</v>
      </c>
      <c r="C57" s="221">
        <f t="shared" si="0"/>
        <v>60000</v>
      </c>
      <c r="D57" s="155">
        <f t="shared" si="6"/>
        <v>912.49999999999989</v>
      </c>
      <c r="E57" s="155">
        <f t="shared" si="7"/>
        <v>833.33333333333337</v>
      </c>
      <c r="F57" s="155">
        <f t="shared" si="8"/>
        <v>1745.8333333333333</v>
      </c>
      <c r="G57" s="155">
        <f t="shared" si="1"/>
        <v>17.458333333333332</v>
      </c>
      <c r="H57" s="155">
        <f t="shared" si="2"/>
        <v>30.416666666666664</v>
      </c>
      <c r="I57" s="155">
        <f t="shared" si="3"/>
        <v>95.812499999999986</v>
      </c>
      <c r="J57" s="155">
        <f t="shared" si="9"/>
        <v>1889.5208333333333</v>
      </c>
      <c r="K57" s="82"/>
    </row>
    <row r="58" spans="1:11">
      <c r="A58" s="219">
        <f t="shared" si="4"/>
        <v>49</v>
      </c>
      <c r="B58" s="155">
        <f t="shared" ref="B58:B121" si="10">IF(ISERROR(A58*E58),"",(A58*E58))</f>
        <v>40833.333333333336</v>
      </c>
      <c r="C58" s="221">
        <f t="shared" ref="C58:C121" si="11">IF(ISERROR($C$4-B58),"",($C$4-B58))</f>
        <v>59166.666666666664</v>
      </c>
      <c r="D58" s="155">
        <f t="shared" si="6"/>
        <v>900</v>
      </c>
      <c r="E58" s="155">
        <f t="shared" si="7"/>
        <v>833.33333333333337</v>
      </c>
      <c r="F58" s="155">
        <f t="shared" si="8"/>
        <v>1733.3333333333335</v>
      </c>
      <c r="G58" s="155">
        <f t="shared" si="1"/>
        <v>17.333333333333336</v>
      </c>
      <c r="H58" s="155">
        <f t="shared" si="2"/>
        <v>30</v>
      </c>
      <c r="I58" s="155">
        <f t="shared" si="3"/>
        <v>94.5</v>
      </c>
      <c r="J58" s="155">
        <f t="shared" si="9"/>
        <v>1875.1666666666667</v>
      </c>
      <c r="K58" s="82"/>
    </row>
    <row r="59" spans="1:11">
      <c r="A59" s="219">
        <f t="shared" si="4"/>
        <v>50</v>
      </c>
      <c r="B59" s="155">
        <f t="shared" si="10"/>
        <v>41666.666666666672</v>
      </c>
      <c r="C59" s="221">
        <f t="shared" si="11"/>
        <v>58333.333333333328</v>
      </c>
      <c r="D59" s="155">
        <f t="shared" si="6"/>
        <v>887.49999999999989</v>
      </c>
      <c r="E59" s="155">
        <f t="shared" si="7"/>
        <v>833.33333333333337</v>
      </c>
      <c r="F59" s="155">
        <f t="shared" si="8"/>
        <v>1720.8333333333333</v>
      </c>
      <c r="G59" s="155">
        <f t="shared" si="1"/>
        <v>17.208333333333332</v>
      </c>
      <c r="H59" s="155">
        <f t="shared" si="2"/>
        <v>29.583333333333332</v>
      </c>
      <c r="I59" s="155">
        <f t="shared" si="3"/>
        <v>93.187499999999986</v>
      </c>
      <c r="J59" s="155">
        <f t="shared" si="9"/>
        <v>1860.8124999999998</v>
      </c>
      <c r="K59" s="82"/>
    </row>
    <row r="60" spans="1:11">
      <c r="A60" s="219">
        <f t="shared" si="4"/>
        <v>51</v>
      </c>
      <c r="B60" s="155">
        <f t="shared" si="10"/>
        <v>42500</v>
      </c>
      <c r="C60" s="221">
        <f t="shared" si="11"/>
        <v>57500</v>
      </c>
      <c r="D60" s="155">
        <f t="shared" si="6"/>
        <v>874.99999999999989</v>
      </c>
      <c r="E60" s="155">
        <f t="shared" si="7"/>
        <v>833.33333333333337</v>
      </c>
      <c r="F60" s="155">
        <f t="shared" si="8"/>
        <v>1708.3333333333333</v>
      </c>
      <c r="G60" s="155">
        <f t="shared" si="1"/>
        <v>17.083333333333332</v>
      </c>
      <c r="H60" s="155">
        <f t="shared" si="2"/>
        <v>29.166666666666664</v>
      </c>
      <c r="I60" s="155">
        <f t="shared" si="3"/>
        <v>91.874999999999986</v>
      </c>
      <c r="J60" s="155">
        <f t="shared" si="9"/>
        <v>1846.4583333333333</v>
      </c>
      <c r="K60" s="82"/>
    </row>
    <row r="61" spans="1:11">
      <c r="A61" s="219">
        <f t="shared" si="4"/>
        <v>52</v>
      </c>
      <c r="B61" s="155">
        <f t="shared" si="10"/>
        <v>43333.333333333336</v>
      </c>
      <c r="C61" s="221">
        <f t="shared" si="11"/>
        <v>56666.666666666664</v>
      </c>
      <c r="D61" s="155">
        <f t="shared" si="6"/>
        <v>862.5</v>
      </c>
      <c r="E61" s="155">
        <f t="shared" si="7"/>
        <v>833.33333333333337</v>
      </c>
      <c r="F61" s="155">
        <f t="shared" si="8"/>
        <v>1695.8333333333335</v>
      </c>
      <c r="G61" s="155">
        <f t="shared" si="1"/>
        <v>16.958333333333336</v>
      </c>
      <c r="H61" s="155">
        <f t="shared" si="2"/>
        <v>28.75</v>
      </c>
      <c r="I61" s="155">
        <f t="shared" si="3"/>
        <v>90.5625</v>
      </c>
      <c r="J61" s="155">
        <f t="shared" si="9"/>
        <v>1832.1041666666667</v>
      </c>
      <c r="K61" s="82"/>
    </row>
    <row r="62" spans="1:11">
      <c r="A62" s="219">
        <f t="shared" si="4"/>
        <v>53</v>
      </c>
      <c r="B62" s="155">
        <f t="shared" si="10"/>
        <v>44166.666666666672</v>
      </c>
      <c r="C62" s="221">
        <f t="shared" si="11"/>
        <v>55833.333333333328</v>
      </c>
      <c r="D62" s="155">
        <f t="shared" si="6"/>
        <v>849.99999999999989</v>
      </c>
      <c r="E62" s="155">
        <f t="shared" si="7"/>
        <v>833.33333333333337</v>
      </c>
      <c r="F62" s="155">
        <f t="shared" si="8"/>
        <v>1683.3333333333333</v>
      </c>
      <c r="G62" s="155">
        <f t="shared" si="1"/>
        <v>16.833333333333332</v>
      </c>
      <c r="H62" s="155">
        <f t="shared" si="2"/>
        <v>28.333333333333332</v>
      </c>
      <c r="I62" s="155">
        <f t="shared" si="3"/>
        <v>89.249999999999986</v>
      </c>
      <c r="J62" s="155">
        <f t="shared" si="9"/>
        <v>1817.7499999999998</v>
      </c>
      <c r="K62" s="82"/>
    </row>
    <row r="63" spans="1:11">
      <c r="A63" s="219">
        <f t="shared" si="4"/>
        <v>54</v>
      </c>
      <c r="B63" s="155">
        <f t="shared" si="10"/>
        <v>45000</v>
      </c>
      <c r="C63" s="221">
        <f t="shared" si="11"/>
        <v>55000</v>
      </c>
      <c r="D63" s="155">
        <f t="shared" si="6"/>
        <v>837.49999999999989</v>
      </c>
      <c r="E63" s="155">
        <f t="shared" si="7"/>
        <v>833.33333333333337</v>
      </c>
      <c r="F63" s="155">
        <f t="shared" si="8"/>
        <v>1670.8333333333333</v>
      </c>
      <c r="G63" s="155">
        <f t="shared" si="1"/>
        <v>16.708333333333332</v>
      </c>
      <c r="H63" s="155">
        <f t="shared" si="2"/>
        <v>27.916666666666664</v>
      </c>
      <c r="I63" s="155">
        <f t="shared" si="3"/>
        <v>87.937499999999986</v>
      </c>
      <c r="J63" s="155">
        <f t="shared" si="9"/>
        <v>1803.3958333333333</v>
      </c>
      <c r="K63" s="82"/>
    </row>
    <row r="64" spans="1:11">
      <c r="A64" s="219">
        <f t="shared" si="4"/>
        <v>55</v>
      </c>
      <c r="B64" s="155">
        <f t="shared" si="10"/>
        <v>45833.333333333336</v>
      </c>
      <c r="C64" s="221">
        <f t="shared" si="11"/>
        <v>54166.666666666664</v>
      </c>
      <c r="D64" s="155">
        <f t="shared" si="6"/>
        <v>825</v>
      </c>
      <c r="E64" s="155">
        <f t="shared" si="7"/>
        <v>833.33333333333337</v>
      </c>
      <c r="F64" s="155">
        <f t="shared" si="8"/>
        <v>1658.3333333333335</v>
      </c>
      <c r="G64" s="155">
        <f t="shared" si="1"/>
        <v>16.583333333333336</v>
      </c>
      <c r="H64" s="155">
        <f t="shared" si="2"/>
        <v>27.5</v>
      </c>
      <c r="I64" s="155">
        <f t="shared" si="3"/>
        <v>86.625</v>
      </c>
      <c r="J64" s="155">
        <f t="shared" si="9"/>
        <v>1789.0416666666667</v>
      </c>
      <c r="K64" s="82"/>
    </row>
    <row r="65" spans="1:11">
      <c r="A65" s="219">
        <f t="shared" si="4"/>
        <v>56</v>
      </c>
      <c r="B65" s="155">
        <f t="shared" si="10"/>
        <v>46666.666666666672</v>
      </c>
      <c r="C65" s="221">
        <f t="shared" si="11"/>
        <v>53333.333333333328</v>
      </c>
      <c r="D65" s="155">
        <f t="shared" si="6"/>
        <v>812.49999999999989</v>
      </c>
      <c r="E65" s="155">
        <f t="shared" si="7"/>
        <v>833.33333333333337</v>
      </c>
      <c r="F65" s="155">
        <f t="shared" si="8"/>
        <v>1645.8333333333333</v>
      </c>
      <c r="G65" s="155">
        <f t="shared" si="1"/>
        <v>16.458333333333332</v>
      </c>
      <c r="H65" s="155">
        <f t="shared" si="2"/>
        <v>27.083333333333332</v>
      </c>
      <c r="I65" s="155">
        <f t="shared" si="3"/>
        <v>85.312499999999986</v>
      </c>
      <c r="J65" s="155">
        <f t="shared" si="9"/>
        <v>1774.6874999999998</v>
      </c>
      <c r="K65" s="82"/>
    </row>
    <row r="66" spans="1:11">
      <c r="A66" s="219">
        <f t="shared" si="4"/>
        <v>57</v>
      </c>
      <c r="B66" s="155">
        <f t="shared" si="10"/>
        <v>47500</v>
      </c>
      <c r="C66" s="221">
        <f t="shared" si="11"/>
        <v>52500</v>
      </c>
      <c r="D66" s="155">
        <f t="shared" si="6"/>
        <v>799.99999999999989</v>
      </c>
      <c r="E66" s="155">
        <f t="shared" si="7"/>
        <v>833.33333333333337</v>
      </c>
      <c r="F66" s="155">
        <f t="shared" si="8"/>
        <v>1633.3333333333333</v>
      </c>
      <c r="G66" s="155">
        <f t="shared" si="1"/>
        <v>16.333333333333332</v>
      </c>
      <c r="H66" s="155">
        <f t="shared" si="2"/>
        <v>26.666666666666664</v>
      </c>
      <c r="I66" s="155">
        <f t="shared" si="3"/>
        <v>83.999999999999986</v>
      </c>
      <c r="J66" s="155">
        <f t="shared" si="9"/>
        <v>1760.3333333333333</v>
      </c>
      <c r="K66" s="82"/>
    </row>
    <row r="67" spans="1:11">
      <c r="A67" s="219">
        <f t="shared" si="4"/>
        <v>58</v>
      </c>
      <c r="B67" s="155">
        <f t="shared" si="10"/>
        <v>48333.333333333336</v>
      </c>
      <c r="C67" s="221">
        <f t="shared" si="11"/>
        <v>51666.666666666664</v>
      </c>
      <c r="D67" s="155">
        <f t="shared" si="6"/>
        <v>787.5</v>
      </c>
      <c r="E67" s="155">
        <f t="shared" si="7"/>
        <v>833.33333333333337</v>
      </c>
      <c r="F67" s="155">
        <f t="shared" si="8"/>
        <v>1620.8333333333335</v>
      </c>
      <c r="G67" s="155">
        <f t="shared" si="1"/>
        <v>16.208333333333336</v>
      </c>
      <c r="H67" s="155">
        <f t="shared" si="2"/>
        <v>26.25</v>
      </c>
      <c r="I67" s="155">
        <f t="shared" si="3"/>
        <v>82.6875</v>
      </c>
      <c r="J67" s="155">
        <f t="shared" si="9"/>
        <v>1745.9791666666667</v>
      </c>
      <c r="K67" s="82"/>
    </row>
    <row r="68" spans="1:11">
      <c r="A68" s="219">
        <f t="shared" si="4"/>
        <v>59</v>
      </c>
      <c r="B68" s="155">
        <f t="shared" si="10"/>
        <v>49166.666666666672</v>
      </c>
      <c r="C68" s="221">
        <f t="shared" si="11"/>
        <v>50833.333333333328</v>
      </c>
      <c r="D68" s="155">
        <f t="shared" si="6"/>
        <v>774.99999999999989</v>
      </c>
      <c r="E68" s="155">
        <f t="shared" si="7"/>
        <v>833.33333333333337</v>
      </c>
      <c r="F68" s="155">
        <f t="shared" si="8"/>
        <v>1608.3333333333333</v>
      </c>
      <c r="G68" s="155">
        <f t="shared" si="1"/>
        <v>16.083333333333332</v>
      </c>
      <c r="H68" s="155">
        <f t="shared" si="2"/>
        <v>25.833333333333332</v>
      </c>
      <c r="I68" s="155">
        <f t="shared" si="3"/>
        <v>81.374999999999986</v>
      </c>
      <c r="J68" s="155">
        <f t="shared" si="9"/>
        <v>1731.6249999999998</v>
      </c>
      <c r="K68" s="82"/>
    </row>
    <row r="69" spans="1:11">
      <c r="A69" s="219">
        <f t="shared" si="4"/>
        <v>60</v>
      </c>
      <c r="B69" s="155">
        <f t="shared" si="10"/>
        <v>50000</v>
      </c>
      <c r="C69" s="221">
        <f t="shared" si="11"/>
        <v>50000</v>
      </c>
      <c r="D69" s="155">
        <f t="shared" si="6"/>
        <v>762.49999999999989</v>
      </c>
      <c r="E69" s="155">
        <f t="shared" si="7"/>
        <v>833.33333333333337</v>
      </c>
      <c r="F69" s="155">
        <f t="shared" si="8"/>
        <v>1595.8333333333333</v>
      </c>
      <c r="G69" s="155">
        <f t="shared" si="1"/>
        <v>15.958333333333332</v>
      </c>
      <c r="H69" s="155">
        <f t="shared" si="2"/>
        <v>25.416666666666664</v>
      </c>
      <c r="I69" s="155">
        <f t="shared" si="3"/>
        <v>80.062499999999986</v>
      </c>
      <c r="J69" s="155">
        <f t="shared" si="9"/>
        <v>1717.2708333333333</v>
      </c>
      <c r="K69" s="82"/>
    </row>
    <row r="70" spans="1:11">
      <c r="A70" s="219">
        <f t="shared" si="4"/>
        <v>61</v>
      </c>
      <c r="B70" s="155">
        <f t="shared" si="10"/>
        <v>50833.333333333336</v>
      </c>
      <c r="C70" s="221">
        <f t="shared" si="11"/>
        <v>49166.666666666664</v>
      </c>
      <c r="D70" s="155">
        <f t="shared" si="6"/>
        <v>750</v>
      </c>
      <c r="E70" s="155">
        <f t="shared" si="7"/>
        <v>833.33333333333337</v>
      </c>
      <c r="F70" s="155">
        <f t="shared" si="8"/>
        <v>1583.3333333333335</v>
      </c>
      <c r="G70" s="155">
        <f t="shared" si="1"/>
        <v>15.833333333333336</v>
      </c>
      <c r="H70" s="155">
        <f t="shared" si="2"/>
        <v>25</v>
      </c>
      <c r="I70" s="155">
        <f t="shared" si="3"/>
        <v>78.75</v>
      </c>
      <c r="J70" s="155">
        <f t="shared" si="9"/>
        <v>1702.9166666666667</v>
      </c>
      <c r="K70" s="82"/>
    </row>
    <row r="71" spans="1:11">
      <c r="A71" s="219">
        <f t="shared" si="4"/>
        <v>62</v>
      </c>
      <c r="B71" s="155">
        <f t="shared" si="10"/>
        <v>51666.666666666672</v>
      </c>
      <c r="C71" s="221">
        <f t="shared" si="11"/>
        <v>48333.333333333328</v>
      </c>
      <c r="D71" s="155">
        <f t="shared" si="6"/>
        <v>737.49999999999989</v>
      </c>
      <c r="E71" s="155">
        <f t="shared" si="7"/>
        <v>833.33333333333337</v>
      </c>
      <c r="F71" s="155">
        <f t="shared" si="8"/>
        <v>1570.8333333333333</v>
      </c>
      <c r="G71" s="155">
        <f t="shared" si="1"/>
        <v>15.708333333333332</v>
      </c>
      <c r="H71" s="155">
        <f t="shared" si="2"/>
        <v>24.583333333333332</v>
      </c>
      <c r="I71" s="155">
        <f t="shared" si="3"/>
        <v>77.437499999999986</v>
      </c>
      <c r="J71" s="155">
        <f t="shared" si="9"/>
        <v>1688.5624999999998</v>
      </c>
      <c r="K71" s="82"/>
    </row>
    <row r="72" spans="1:11">
      <c r="A72" s="219">
        <f t="shared" si="4"/>
        <v>63</v>
      </c>
      <c r="B72" s="155">
        <f t="shared" si="10"/>
        <v>52500</v>
      </c>
      <c r="C72" s="221">
        <f t="shared" si="11"/>
        <v>47500</v>
      </c>
      <c r="D72" s="155">
        <f t="shared" si="6"/>
        <v>724.99999999999989</v>
      </c>
      <c r="E72" s="155">
        <f t="shared" si="7"/>
        <v>833.33333333333337</v>
      </c>
      <c r="F72" s="155">
        <f t="shared" si="8"/>
        <v>1558.3333333333333</v>
      </c>
      <c r="G72" s="155">
        <f t="shared" si="1"/>
        <v>15.583333333333332</v>
      </c>
      <c r="H72" s="155">
        <f t="shared" si="2"/>
        <v>24.166666666666664</v>
      </c>
      <c r="I72" s="155">
        <f t="shared" si="3"/>
        <v>76.124999999999986</v>
      </c>
      <c r="J72" s="155">
        <f t="shared" si="9"/>
        <v>1674.2083333333333</v>
      </c>
      <c r="K72" s="82"/>
    </row>
    <row r="73" spans="1:11">
      <c r="A73" s="219">
        <f t="shared" si="4"/>
        <v>64</v>
      </c>
      <c r="B73" s="155">
        <f t="shared" si="10"/>
        <v>53333.333333333336</v>
      </c>
      <c r="C73" s="221">
        <f t="shared" si="11"/>
        <v>46666.666666666664</v>
      </c>
      <c r="D73" s="155">
        <f t="shared" si="6"/>
        <v>712.5</v>
      </c>
      <c r="E73" s="155">
        <f t="shared" si="7"/>
        <v>833.33333333333337</v>
      </c>
      <c r="F73" s="155">
        <f t="shared" si="8"/>
        <v>1545.8333333333335</v>
      </c>
      <c r="G73" s="155">
        <f t="shared" si="1"/>
        <v>15.458333333333336</v>
      </c>
      <c r="H73" s="155">
        <f t="shared" si="2"/>
        <v>23.75</v>
      </c>
      <c r="I73" s="155">
        <f t="shared" si="3"/>
        <v>74.8125</v>
      </c>
      <c r="J73" s="155">
        <f t="shared" si="9"/>
        <v>1659.8541666666667</v>
      </c>
      <c r="K73" s="82"/>
    </row>
    <row r="74" spans="1:11">
      <c r="A74" s="219">
        <f t="shared" si="4"/>
        <v>65</v>
      </c>
      <c r="B74" s="155">
        <f t="shared" si="10"/>
        <v>54166.666666666672</v>
      </c>
      <c r="C74" s="221">
        <f t="shared" si="11"/>
        <v>45833.333333333328</v>
      </c>
      <c r="D74" s="155">
        <f t="shared" si="6"/>
        <v>699.99999999999989</v>
      </c>
      <c r="E74" s="155">
        <f t="shared" si="7"/>
        <v>833.33333333333337</v>
      </c>
      <c r="F74" s="155">
        <f t="shared" si="8"/>
        <v>1533.3333333333333</v>
      </c>
      <c r="G74" s="155">
        <f t="shared" ref="G74:G137" si="12">IF(ISERROR($E$5/100*F74),"",($E$5/100*F74))</f>
        <v>15.333333333333332</v>
      </c>
      <c r="H74" s="155">
        <f t="shared" ref="H74:H137" si="13">IF(A74="","",IF(ISERROR($E$6/100*C73),"",($E$6/100*C73)))</f>
        <v>23.333333333333332</v>
      </c>
      <c r="I74" s="155">
        <f t="shared" ref="I74:I137" si="14">IF(A74="","",IF(ISERROR($G$5/100*D73),"",($G$5/100*D74)))</f>
        <v>73.499999999999986</v>
      </c>
      <c r="J74" s="155">
        <f t="shared" si="9"/>
        <v>1645.4999999999998</v>
      </c>
      <c r="K74" s="82"/>
    </row>
    <row r="75" spans="1:11">
      <c r="A75" s="219">
        <f t="shared" ref="A75:A138" si="15">IF(A74="","",IF(A74+1&gt;$C$5,"",A74+1))</f>
        <v>66</v>
      </c>
      <c r="B75" s="155">
        <f t="shared" si="10"/>
        <v>55000</v>
      </c>
      <c r="C75" s="221">
        <f t="shared" si="11"/>
        <v>45000</v>
      </c>
      <c r="D75" s="155">
        <f t="shared" ref="D75:D138" si="16">IF(A75="","",IF(ISERROR($F$1*C74),"",($F$1*C74)))</f>
        <v>687.49999999999989</v>
      </c>
      <c r="E75" s="155">
        <f t="shared" ref="E75:E138" si="17">IF(A75="","",IF(ISERROR($C$4/$C$5),"",($C$4/$C$5)))</f>
        <v>833.33333333333337</v>
      </c>
      <c r="F75" s="155">
        <f t="shared" ref="F75:F129" si="18">IF(ISERROR(D75+E75),"",(D75+E75))</f>
        <v>1520.8333333333333</v>
      </c>
      <c r="G75" s="155">
        <f t="shared" si="12"/>
        <v>15.208333333333332</v>
      </c>
      <c r="H75" s="155">
        <f t="shared" si="13"/>
        <v>22.916666666666664</v>
      </c>
      <c r="I75" s="155">
        <f t="shared" si="14"/>
        <v>72.187499999999986</v>
      </c>
      <c r="J75" s="155">
        <f t="shared" ref="J75:J129" si="19">IF(ISERROR(F75+G75+H75),"",(F75+G75+H75+I75))</f>
        <v>1631.1458333333333</v>
      </c>
      <c r="K75" s="82"/>
    </row>
    <row r="76" spans="1:11">
      <c r="A76" s="219">
        <f t="shared" si="15"/>
        <v>67</v>
      </c>
      <c r="B76" s="155">
        <f t="shared" si="10"/>
        <v>55833.333333333336</v>
      </c>
      <c r="C76" s="221">
        <f t="shared" si="11"/>
        <v>44166.666666666664</v>
      </c>
      <c r="D76" s="155">
        <f t="shared" si="16"/>
        <v>675</v>
      </c>
      <c r="E76" s="155">
        <f t="shared" si="17"/>
        <v>833.33333333333337</v>
      </c>
      <c r="F76" s="155">
        <f t="shared" si="18"/>
        <v>1508.3333333333335</v>
      </c>
      <c r="G76" s="155">
        <f t="shared" si="12"/>
        <v>15.083333333333336</v>
      </c>
      <c r="H76" s="155">
        <f t="shared" si="13"/>
        <v>22.5</v>
      </c>
      <c r="I76" s="155">
        <f t="shared" si="14"/>
        <v>70.875</v>
      </c>
      <c r="J76" s="155">
        <f t="shared" si="19"/>
        <v>1616.7916666666667</v>
      </c>
      <c r="K76" s="82"/>
    </row>
    <row r="77" spans="1:11">
      <c r="A77" s="219">
        <f t="shared" si="15"/>
        <v>68</v>
      </c>
      <c r="B77" s="155">
        <f t="shared" si="10"/>
        <v>56666.666666666672</v>
      </c>
      <c r="C77" s="221">
        <f t="shared" si="11"/>
        <v>43333.333333333328</v>
      </c>
      <c r="D77" s="155">
        <f t="shared" si="16"/>
        <v>662.49999999999989</v>
      </c>
      <c r="E77" s="155">
        <f t="shared" si="17"/>
        <v>833.33333333333337</v>
      </c>
      <c r="F77" s="155">
        <f t="shared" si="18"/>
        <v>1495.8333333333333</v>
      </c>
      <c r="G77" s="155">
        <f t="shared" si="12"/>
        <v>14.958333333333332</v>
      </c>
      <c r="H77" s="155">
        <f t="shared" si="13"/>
        <v>22.083333333333332</v>
      </c>
      <c r="I77" s="155">
        <f t="shared" si="14"/>
        <v>69.562499999999986</v>
      </c>
      <c r="J77" s="155">
        <f t="shared" si="19"/>
        <v>1602.4374999999998</v>
      </c>
      <c r="K77" s="82"/>
    </row>
    <row r="78" spans="1:11">
      <c r="A78" s="219">
        <f t="shared" si="15"/>
        <v>69</v>
      </c>
      <c r="B78" s="155">
        <f t="shared" si="10"/>
        <v>57500</v>
      </c>
      <c r="C78" s="221">
        <f t="shared" si="11"/>
        <v>42500</v>
      </c>
      <c r="D78" s="155">
        <f t="shared" si="16"/>
        <v>649.99999999999989</v>
      </c>
      <c r="E78" s="155">
        <f t="shared" si="17"/>
        <v>833.33333333333337</v>
      </c>
      <c r="F78" s="155">
        <f t="shared" si="18"/>
        <v>1483.3333333333333</v>
      </c>
      <c r="G78" s="155">
        <f t="shared" si="12"/>
        <v>14.833333333333332</v>
      </c>
      <c r="H78" s="155">
        <f t="shared" si="13"/>
        <v>21.666666666666664</v>
      </c>
      <c r="I78" s="155">
        <f t="shared" si="14"/>
        <v>68.249999999999986</v>
      </c>
      <c r="J78" s="155">
        <f t="shared" si="19"/>
        <v>1588.0833333333333</v>
      </c>
      <c r="K78" s="82"/>
    </row>
    <row r="79" spans="1:11">
      <c r="A79" s="219">
        <f t="shared" si="15"/>
        <v>70</v>
      </c>
      <c r="B79" s="155">
        <f t="shared" si="10"/>
        <v>58333.333333333336</v>
      </c>
      <c r="C79" s="221">
        <f t="shared" si="11"/>
        <v>41666.666666666664</v>
      </c>
      <c r="D79" s="155">
        <f t="shared" si="16"/>
        <v>637.5</v>
      </c>
      <c r="E79" s="155">
        <f t="shared" si="17"/>
        <v>833.33333333333337</v>
      </c>
      <c r="F79" s="155">
        <f t="shared" si="18"/>
        <v>1470.8333333333335</v>
      </c>
      <c r="G79" s="155">
        <f t="shared" si="12"/>
        <v>14.708333333333336</v>
      </c>
      <c r="H79" s="155">
        <f t="shared" si="13"/>
        <v>21.25</v>
      </c>
      <c r="I79" s="155">
        <f t="shared" si="14"/>
        <v>66.9375</v>
      </c>
      <c r="J79" s="155">
        <f t="shared" si="19"/>
        <v>1573.7291666666667</v>
      </c>
      <c r="K79" s="82"/>
    </row>
    <row r="80" spans="1:11">
      <c r="A80" s="219">
        <f t="shared" si="15"/>
        <v>71</v>
      </c>
      <c r="B80" s="155">
        <f t="shared" si="10"/>
        <v>59166.666666666672</v>
      </c>
      <c r="C80" s="221">
        <f t="shared" si="11"/>
        <v>40833.333333333328</v>
      </c>
      <c r="D80" s="155">
        <f t="shared" si="16"/>
        <v>624.99999999999989</v>
      </c>
      <c r="E80" s="155">
        <f t="shared" si="17"/>
        <v>833.33333333333337</v>
      </c>
      <c r="F80" s="155">
        <f t="shared" si="18"/>
        <v>1458.3333333333333</v>
      </c>
      <c r="G80" s="155">
        <f t="shared" si="12"/>
        <v>14.583333333333332</v>
      </c>
      <c r="H80" s="155">
        <f t="shared" si="13"/>
        <v>20.833333333333332</v>
      </c>
      <c r="I80" s="155">
        <f t="shared" si="14"/>
        <v>65.624999999999986</v>
      </c>
      <c r="J80" s="155">
        <f t="shared" si="19"/>
        <v>1559.3749999999998</v>
      </c>
      <c r="K80" s="82"/>
    </row>
    <row r="81" spans="1:11">
      <c r="A81" s="219">
        <f t="shared" si="15"/>
        <v>72</v>
      </c>
      <c r="B81" s="155">
        <f t="shared" si="10"/>
        <v>60000</v>
      </c>
      <c r="C81" s="221">
        <f t="shared" si="11"/>
        <v>40000</v>
      </c>
      <c r="D81" s="155">
        <f t="shared" si="16"/>
        <v>612.49999999999989</v>
      </c>
      <c r="E81" s="155">
        <f t="shared" si="17"/>
        <v>833.33333333333337</v>
      </c>
      <c r="F81" s="155">
        <f t="shared" si="18"/>
        <v>1445.8333333333333</v>
      </c>
      <c r="G81" s="155">
        <f t="shared" si="12"/>
        <v>14.458333333333332</v>
      </c>
      <c r="H81" s="155">
        <f t="shared" si="13"/>
        <v>20.416666666666664</v>
      </c>
      <c r="I81" s="155">
        <f t="shared" si="14"/>
        <v>64.312499999999986</v>
      </c>
      <c r="J81" s="155">
        <f t="shared" si="19"/>
        <v>1545.0208333333333</v>
      </c>
      <c r="K81" s="82"/>
    </row>
    <row r="82" spans="1:11">
      <c r="A82" s="219">
        <f t="shared" si="15"/>
        <v>73</v>
      </c>
      <c r="B82" s="155">
        <f t="shared" si="10"/>
        <v>60833.333333333336</v>
      </c>
      <c r="C82" s="221">
        <f t="shared" si="11"/>
        <v>39166.666666666664</v>
      </c>
      <c r="D82" s="155">
        <f t="shared" si="16"/>
        <v>600</v>
      </c>
      <c r="E82" s="155">
        <f t="shared" si="17"/>
        <v>833.33333333333337</v>
      </c>
      <c r="F82" s="155">
        <f t="shared" si="18"/>
        <v>1433.3333333333335</v>
      </c>
      <c r="G82" s="155">
        <f t="shared" si="12"/>
        <v>14.333333333333336</v>
      </c>
      <c r="H82" s="155">
        <f t="shared" si="13"/>
        <v>20</v>
      </c>
      <c r="I82" s="155">
        <f t="shared" si="14"/>
        <v>63</v>
      </c>
      <c r="J82" s="155">
        <f t="shared" si="19"/>
        <v>1530.6666666666667</v>
      </c>
      <c r="K82" s="82"/>
    </row>
    <row r="83" spans="1:11">
      <c r="A83" s="219">
        <f t="shared" si="15"/>
        <v>74</v>
      </c>
      <c r="B83" s="155">
        <f t="shared" si="10"/>
        <v>61666.666666666672</v>
      </c>
      <c r="C83" s="221">
        <f t="shared" si="11"/>
        <v>38333.333333333328</v>
      </c>
      <c r="D83" s="155">
        <f t="shared" si="16"/>
        <v>587.49999999999989</v>
      </c>
      <c r="E83" s="155">
        <f t="shared" si="17"/>
        <v>833.33333333333337</v>
      </c>
      <c r="F83" s="155">
        <f t="shared" si="18"/>
        <v>1420.8333333333333</v>
      </c>
      <c r="G83" s="155">
        <f t="shared" si="12"/>
        <v>14.208333333333332</v>
      </c>
      <c r="H83" s="155">
        <f t="shared" si="13"/>
        <v>19.583333333333332</v>
      </c>
      <c r="I83" s="155">
        <f t="shared" si="14"/>
        <v>61.687499999999986</v>
      </c>
      <c r="J83" s="155">
        <f t="shared" si="19"/>
        <v>1516.3124999999998</v>
      </c>
      <c r="K83" s="82"/>
    </row>
    <row r="84" spans="1:11">
      <c r="A84" s="219">
        <f t="shared" si="15"/>
        <v>75</v>
      </c>
      <c r="B84" s="155">
        <f t="shared" si="10"/>
        <v>62500</v>
      </c>
      <c r="C84" s="221">
        <f t="shared" si="11"/>
        <v>37500</v>
      </c>
      <c r="D84" s="155">
        <f t="shared" si="16"/>
        <v>574.99999999999989</v>
      </c>
      <c r="E84" s="155">
        <f t="shared" si="17"/>
        <v>833.33333333333337</v>
      </c>
      <c r="F84" s="155">
        <f t="shared" si="18"/>
        <v>1408.3333333333333</v>
      </c>
      <c r="G84" s="155">
        <f t="shared" si="12"/>
        <v>14.083333333333332</v>
      </c>
      <c r="H84" s="155">
        <f t="shared" si="13"/>
        <v>19.166666666666664</v>
      </c>
      <c r="I84" s="155">
        <f t="shared" si="14"/>
        <v>60.374999999999986</v>
      </c>
      <c r="J84" s="155">
        <f t="shared" si="19"/>
        <v>1501.9583333333333</v>
      </c>
      <c r="K84" s="82"/>
    </row>
    <row r="85" spans="1:11">
      <c r="A85" s="219">
        <f t="shared" si="15"/>
        <v>76</v>
      </c>
      <c r="B85" s="155">
        <f t="shared" si="10"/>
        <v>63333.333333333336</v>
      </c>
      <c r="C85" s="221">
        <f t="shared" si="11"/>
        <v>36666.666666666664</v>
      </c>
      <c r="D85" s="155">
        <f t="shared" si="16"/>
        <v>562.5</v>
      </c>
      <c r="E85" s="155">
        <f t="shared" si="17"/>
        <v>833.33333333333337</v>
      </c>
      <c r="F85" s="155">
        <f t="shared" si="18"/>
        <v>1395.8333333333335</v>
      </c>
      <c r="G85" s="155">
        <f t="shared" si="12"/>
        <v>13.958333333333336</v>
      </c>
      <c r="H85" s="155">
        <f t="shared" si="13"/>
        <v>18.75</v>
      </c>
      <c r="I85" s="155">
        <f t="shared" si="14"/>
        <v>59.0625</v>
      </c>
      <c r="J85" s="155">
        <f t="shared" si="19"/>
        <v>1487.6041666666667</v>
      </c>
      <c r="K85" s="82"/>
    </row>
    <row r="86" spans="1:11">
      <c r="A86" s="219">
        <f t="shared" si="15"/>
        <v>77</v>
      </c>
      <c r="B86" s="155">
        <f t="shared" si="10"/>
        <v>64166.666666666672</v>
      </c>
      <c r="C86" s="221">
        <f t="shared" si="11"/>
        <v>35833.333333333328</v>
      </c>
      <c r="D86" s="155">
        <f t="shared" si="16"/>
        <v>550</v>
      </c>
      <c r="E86" s="155">
        <f t="shared" si="17"/>
        <v>833.33333333333337</v>
      </c>
      <c r="F86" s="155">
        <f t="shared" si="18"/>
        <v>1383.3333333333335</v>
      </c>
      <c r="G86" s="155">
        <f t="shared" si="12"/>
        <v>13.833333333333336</v>
      </c>
      <c r="H86" s="155">
        <f t="shared" si="13"/>
        <v>18.333333333333332</v>
      </c>
      <c r="I86" s="155">
        <f t="shared" si="14"/>
        <v>57.75</v>
      </c>
      <c r="J86" s="155">
        <f t="shared" si="19"/>
        <v>1473.25</v>
      </c>
      <c r="K86" s="82"/>
    </row>
    <row r="87" spans="1:11">
      <c r="A87" s="219">
        <f t="shared" si="15"/>
        <v>78</v>
      </c>
      <c r="B87" s="155">
        <f t="shared" si="10"/>
        <v>65000</v>
      </c>
      <c r="C87" s="221">
        <f t="shared" si="11"/>
        <v>35000</v>
      </c>
      <c r="D87" s="155">
        <f t="shared" si="16"/>
        <v>537.49999999999989</v>
      </c>
      <c r="E87" s="155">
        <f t="shared" si="17"/>
        <v>833.33333333333337</v>
      </c>
      <c r="F87" s="155">
        <f t="shared" si="18"/>
        <v>1370.8333333333333</v>
      </c>
      <c r="G87" s="155">
        <f t="shared" si="12"/>
        <v>13.708333333333332</v>
      </c>
      <c r="H87" s="155">
        <f t="shared" si="13"/>
        <v>17.916666666666664</v>
      </c>
      <c r="I87" s="155">
        <f t="shared" si="14"/>
        <v>56.437499999999986</v>
      </c>
      <c r="J87" s="155">
        <f t="shared" si="19"/>
        <v>1458.8958333333333</v>
      </c>
      <c r="K87" s="82"/>
    </row>
    <row r="88" spans="1:11">
      <c r="A88" s="219">
        <f t="shared" si="15"/>
        <v>79</v>
      </c>
      <c r="B88" s="155">
        <f t="shared" si="10"/>
        <v>65833.333333333343</v>
      </c>
      <c r="C88" s="221">
        <f t="shared" si="11"/>
        <v>34166.666666666657</v>
      </c>
      <c r="D88" s="155">
        <f t="shared" si="16"/>
        <v>525</v>
      </c>
      <c r="E88" s="155">
        <f t="shared" si="17"/>
        <v>833.33333333333337</v>
      </c>
      <c r="F88" s="155">
        <f t="shared" si="18"/>
        <v>1358.3333333333335</v>
      </c>
      <c r="G88" s="155">
        <f t="shared" si="12"/>
        <v>13.583333333333336</v>
      </c>
      <c r="H88" s="155">
        <f t="shared" si="13"/>
        <v>17.5</v>
      </c>
      <c r="I88" s="155">
        <f t="shared" si="14"/>
        <v>55.125</v>
      </c>
      <c r="J88" s="155">
        <f t="shared" si="19"/>
        <v>1444.5416666666667</v>
      </c>
      <c r="K88" s="82"/>
    </row>
    <row r="89" spans="1:11">
      <c r="A89" s="219">
        <f t="shared" si="15"/>
        <v>80</v>
      </c>
      <c r="B89" s="155">
        <f t="shared" si="10"/>
        <v>66666.666666666672</v>
      </c>
      <c r="C89" s="221">
        <f t="shared" si="11"/>
        <v>33333.333333333328</v>
      </c>
      <c r="D89" s="155">
        <f t="shared" si="16"/>
        <v>512.49999999999989</v>
      </c>
      <c r="E89" s="155">
        <f t="shared" si="17"/>
        <v>833.33333333333337</v>
      </c>
      <c r="F89" s="155">
        <f t="shared" si="18"/>
        <v>1345.8333333333333</v>
      </c>
      <c r="G89" s="155">
        <f t="shared" si="12"/>
        <v>13.458333333333332</v>
      </c>
      <c r="H89" s="155">
        <f t="shared" si="13"/>
        <v>17.083333333333329</v>
      </c>
      <c r="I89" s="155">
        <f t="shared" si="14"/>
        <v>53.812499999999986</v>
      </c>
      <c r="J89" s="155">
        <f t="shared" si="19"/>
        <v>1430.1874999999998</v>
      </c>
      <c r="K89" s="82"/>
    </row>
    <row r="90" spans="1:11">
      <c r="A90" s="219">
        <f t="shared" si="15"/>
        <v>81</v>
      </c>
      <c r="B90" s="155">
        <f t="shared" si="10"/>
        <v>67500</v>
      </c>
      <c r="C90" s="221">
        <f t="shared" si="11"/>
        <v>32500</v>
      </c>
      <c r="D90" s="155">
        <f t="shared" si="16"/>
        <v>499.99999999999989</v>
      </c>
      <c r="E90" s="155">
        <f t="shared" si="17"/>
        <v>833.33333333333337</v>
      </c>
      <c r="F90" s="155">
        <f t="shared" si="18"/>
        <v>1333.3333333333333</v>
      </c>
      <c r="G90" s="155">
        <f t="shared" si="12"/>
        <v>13.333333333333332</v>
      </c>
      <c r="H90" s="155">
        <f t="shared" si="13"/>
        <v>16.666666666666664</v>
      </c>
      <c r="I90" s="155">
        <f t="shared" si="14"/>
        <v>52.499999999999986</v>
      </c>
      <c r="J90" s="155">
        <f t="shared" si="19"/>
        <v>1415.8333333333333</v>
      </c>
      <c r="K90" s="82"/>
    </row>
    <row r="91" spans="1:11">
      <c r="A91" s="219">
        <f t="shared" si="15"/>
        <v>82</v>
      </c>
      <c r="B91" s="155">
        <f t="shared" si="10"/>
        <v>68333.333333333343</v>
      </c>
      <c r="C91" s="221">
        <f t="shared" si="11"/>
        <v>31666.666666666657</v>
      </c>
      <c r="D91" s="155">
        <f t="shared" si="16"/>
        <v>487.5</v>
      </c>
      <c r="E91" s="155">
        <f t="shared" si="17"/>
        <v>833.33333333333337</v>
      </c>
      <c r="F91" s="155">
        <f t="shared" si="18"/>
        <v>1320.8333333333335</v>
      </c>
      <c r="G91" s="155">
        <f t="shared" si="12"/>
        <v>13.208333333333336</v>
      </c>
      <c r="H91" s="155">
        <f t="shared" si="13"/>
        <v>16.25</v>
      </c>
      <c r="I91" s="155">
        <f t="shared" si="14"/>
        <v>51.1875</v>
      </c>
      <c r="J91" s="155">
        <f t="shared" si="19"/>
        <v>1401.4791666666667</v>
      </c>
      <c r="K91" s="82"/>
    </row>
    <row r="92" spans="1:11">
      <c r="A92" s="219">
        <f t="shared" si="15"/>
        <v>83</v>
      </c>
      <c r="B92" s="155">
        <f t="shared" si="10"/>
        <v>69166.666666666672</v>
      </c>
      <c r="C92" s="221">
        <f t="shared" si="11"/>
        <v>30833.333333333328</v>
      </c>
      <c r="D92" s="155">
        <f t="shared" si="16"/>
        <v>474.99999999999983</v>
      </c>
      <c r="E92" s="155">
        <f t="shared" si="17"/>
        <v>833.33333333333337</v>
      </c>
      <c r="F92" s="155">
        <f t="shared" si="18"/>
        <v>1308.3333333333333</v>
      </c>
      <c r="G92" s="155">
        <f t="shared" si="12"/>
        <v>13.083333333333332</v>
      </c>
      <c r="H92" s="155">
        <f t="shared" si="13"/>
        <v>15.833333333333329</v>
      </c>
      <c r="I92" s="155">
        <f t="shared" si="14"/>
        <v>49.874999999999979</v>
      </c>
      <c r="J92" s="155">
        <f t="shared" si="19"/>
        <v>1387.1249999999998</v>
      </c>
      <c r="K92" s="82"/>
    </row>
    <row r="93" spans="1:11">
      <c r="A93" s="219">
        <f t="shared" si="15"/>
        <v>84</v>
      </c>
      <c r="B93" s="155">
        <f t="shared" si="10"/>
        <v>70000</v>
      </c>
      <c r="C93" s="221">
        <f t="shared" si="11"/>
        <v>30000</v>
      </c>
      <c r="D93" s="155">
        <f t="shared" si="16"/>
        <v>462.49999999999989</v>
      </c>
      <c r="E93" s="155">
        <f t="shared" si="17"/>
        <v>833.33333333333337</v>
      </c>
      <c r="F93" s="155">
        <f t="shared" si="18"/>
        <v>1295.8333333333333</v>
      </c>
      <c r="G93" s="155">
        <f t="shared" si="12"/>
        <v>12.958333333333332</v>
      </c>
      <c r="H93" s="155">
        <f t="shared" si="13"/>
        <v>15.416666666666664</v>
      </c>
      <c r="I93" s="155">
        <f t="shared" si="14"/>
        <v>48.562499999999986</v>
      </c>
      <c r="J93" s="155">
        <f t="shared" si="19"/>
        <v>1372.7708333333333</v>
      </c>
      <c r="K93" s="82"/>
    </row>
    <row r="94" spans="1:11">
      <c r="A94" s="219">
        <f t="shared" si="15"/>
        <v>85</v>
      </c>
      <c r="B94" s="155">
        <f t="shared" si="10"/>
        <v>70833.333333333343</v>
      </c>
      <c r="C94" s="221">
        <f t="shared" si="11"/>
        <v>29166.666666666657</v>
      </c>
      <c r="D94" s="155">
        <f t="shared" si="16"/>
        <v>450</v>
      </c>
      <c r="E94" s="155">
        <f t="shared" si="17"/>
        <v>833.33333333333337</v>
      </c>
      <c r="F94" s="155">
        <f t="shared" si="18"/>
        <v>1283.3333333333335</v>
      </c>
      <c r="G94" s="155">
        <f t="shared" si="12"/>
        <v>12.833333333333336</v>
      </c>
      <c r="H94" s="155">
        <f t="shared" si="13"/>
        <v>15</v>
      </c>
      <c r="I94" s="155">
        <f t="shared" si="14"/>
        <v>47.25</v>
      </c>
      <c r="J94" s="155">
        <f t="shared" si="19"/>
        <v>1358.4166666666667</v>
      </c>
      <c r="K94" s="82"/>
    </row>
    <row r="95" spans="1:11">
      <c r="A95" s="219">
        <f t="shared" si="15"/>
        <v>86</v>
      </c>
      <c r="B95" s="155">
        <f t="shared" si="10"/>
        <v>71666.666666666672</v>
      </c>
      <c r="C95" s="221">
        <f t="shared" si="11"/>
        <v>28333.333333333328</v>
      </c>
      <c r="D95" s="155">
        <f t="shared" si="16"/>
        <v>437.49999999999983</v>
      </c>
      <c r="E95" s="155">
        <f t="shared" si="17"/>
        <v>833.33333333333337</v>
      </c>
      <c r="F95" s="155">
        <f t="shared" si="18"/>
        <v>1270.8333333333333</v>
      </c>
      <c r="G95" s="155">
        <f t="shared" si="12"/>
        <v>12.708333333333332</v>
      </c>
      <c r="H95" s="155">
        <f t="shared" si="13"/>
        <v>14.583333333333329</v>
      </c>
      <c r="I95" s="155">
        <f t="shared" si="14"/>
        <v>45.937499999999979</v>
      </c>
      <c r="J95" s="155">
        <f t="shared" si="19"/>
        <v>1344.0624999999998</v>
      </c>
      <c r="K95" s="82"/>
    </row>
    <row r="96" spans="1:11">
      <c r="A96" s="219">
        <f t="shared" si="15"/>
        <v>87</v>
      </c>
      <c r="B96" s="155">
        <f t="shared" si="10"/>
        <v>72500</v>
      </c>
      <c r="C96" s="221">
        <f t="shared" si="11"/>
        <v>27500</v>
      </c>
      <c r="D96" s="155">
        <f t="shared" si="16"/>
        <v>424.99999999999989</v>
      </c>
      <c r="E96" s="155">
        <f t="shared" si="17"/>
        <v>833.33333333333337</v>
      </c>
      <c r="F96" s="155">
        <f t="shared" si="18"/>
        <v>1258.3333333333333</v>
      </c>
      <c r="G96" s="155">
        <f t="shared" si="12"/>
        <v>12.583333333333332</v>
      </c>
      <c r="H96" s="155">
        <f t="shared" si="13"/>
        <v>14.166666666666664</v>
      </c>
      <c r="I96" s="155">
        <f t="shared" si="14"/>
        <v>44.624999999999986</v>
      </c>
      <c r="J96" s="155">
        <f t="shared" si="19"/>
        <v>1329.7083333333333</v>
      </c>
      <c r="K96" s="82"/>
    </row>
    <row r="97" spans="1:11">
      <c r="A97" s="219">
        <f t="shared" si="15"/>
        <v>88</v>
      </c>
      <c r="B97" s="155">
        <f t="shared" si="10"/>
        <v>73333.333333333343</v>
      </c>
      <c r="C97" s="221">
        <f t="shared" si="11"/>
        <v>26666.666666666657</v>
      </c>
      <c r="D97" s="155">
        <f t="shared" si="16"/>
        <v>412.5</v>
      </c>
      <c r="E97" s="155">
        <f t="shared" si="17"/>
        <v>833.33333333333337</v>
      </c>
      <c r="F97" s="155">
        <f t="shared" si="18"/>
        <v>1245.8333333333335</v>
      </c>
      <c r="G97" s="155">
        <f t="shared" si="12"/>
        <v>12.458333333333336</v>
      </c>
      <c r="H97" s="155">
        <f t="shared" si="13"/>
        <v>13.75</v>
      </c>
      <c r="I97" s="155">
        <f t="shared" si="14"/>
        <v>43.3125</v>
      </c>
      <c r="J97" s="155">
        <f t="shared" si="19"/>
        <v>1315.3541666666667</v>
      </c>
      <c r="K97" s="82"/>
    </row>
    <row r="98" spans="1:11">
      <c r="A98" s="219">
        <f t="shared" si="15"/>
        <v>89</v>
      </c>
      <c r="B98" s="155">
        <f t="shared" si="10"/>
        <v>74166.666666666672</v>
      </c>
      <c r="C98" s="221">
        <f t="shared" si="11"/>
        <v>25833.333333333328</v>
      </c>
      <c r="D98" s="155">
        <f t="shared" si="16"/>
        <v>399.99999999999983</v>
      </c>
      <c r="E98" s="155">
        <f t="shared" si="17"/>
        <v>833.33333333333337</v>
      </c>
      <c r="F98" s="155">
        <f t="shared" si="18"/>
        <v>1233.3333333333333</v>
      </c>
      <c r="G98" s="155">
        <f t="shared" si="12"/>
        <v>12.333333333333332</v>
      </c>
      <c r="H98" s="155">
        <f t="shared" si="13"/>
        <v>13.333333333333329</v>
      </c>
      <c r="I98" s="155">
        <f t="shared" si="14"/>
        <v>41.999999999999979</v>
      </c>
      <c r="J98" s="155">
        <f t="shared" si="19"/>
        <v>1300.9999999999998</v>
      </c>
      <c r="K98" s="82"/>
    </row>
    <row r="99" spans="1:11">
      <c r="A99" s="219">
        <f t="shared" si="15"/>
        <v>90</v>
      </c>
      <c r="B99" s="155">
        <f t="shared" si="10"/>
        <v>75000</v>
      </c>
      <c r="C99" s="221">
        <f t="shared" si="11"/>
        <v>25000</v>
      </c>
      <c r="D99" s="155">
        <f t="shared" si="16"/>
        <v>387.49999999999989</v>
      </c>
      <c r="E99" s="155">
        <f t="shared" si="17"/>
        <v>833.33333333333337</v>
      </c>
      <c r="F99" s="155">
        <f t="shared" si="18"/>
        <v>1220.8333333333333</v>
      </c>
      <c r="G99" s="155">
        <f t="shared" si="12"/>
        <v>12.208333333333332</v>
      </c>
      <c r="H99" s="155">
        <f t="shared" si="13"/>
        <v>12.916666666666664</v>
      </c>
      <c r="I99" s="155">
        <f t="shared" si="14"/>
        <v>40.687499999999986</v>
      </c>
      <c r="J99" s="155">
        <f t="shared" si="19"/>
        <v>1286.6458333333333</v>
      </c>
      <c r="K99" s="82"/>
    </row>
    <row r="100" spans="1:11">
      <c r="A100" s="219">
        <f t="shared" si="15"/>
        <v>91</v>
      </c>
      <c r="B100" s="155">
        <f t="shared" si="10"/>
        <v>75833.333333333343</v>
      </c>
      <c r="C100" s="221">
        <f t="shared" si="11"/>
        <v>24166.666666666657</v>
      </c>
      <c r="D100" s="155">
        <f t="shared" si="16"/>
        <v>375</v>
      </c>
      <c r="E100" s="155">
        <f t="shared" si="17"/>
        <v>833.33333333333337</v>
      </c>
      <c r="F100" s="155">
        <f t="shared" si="18"/>
        <v>1208.3333333333335</v>
      </c>
      <c r="G100" s="155">
        <f t="shared" si="12"/>
        <v>12.083333333333336</v>
      </c>
      <c r="H100" s="155">
        <f t="shared" si="13"/>
        <v>12.5</v>
      </c>
      <c r="I100" s="155">
        <f t="shared" si="14"/>
        <v>39.375</v>
      </c>
      <c r="J100" s="155">
        <f t="shared" si="19"/>
        <v>1272.2916666666667</v>
      </c>
      <c r="K100" s="82"/>
    </row>
    <row r="101" spans="1:11">
      <c r="A101" s="219">
        <f t="shared" si="15"/>
        <v>92</v>
      </c>
      <c r="B101" s="155">
        <f t="shared" si="10"/>
        <v>76666.666666666672</v>
      </c>
      <c r="C101" s="221">
        <f t="shared" si="11"/>
        <v>23333.333333333328</v>
      </c>
      <c r="D101" s="155">
        <f t="shared" si="16"/>
        <v>362.49999999999983</v>
      </c>
      <c r="E101" s="155">
        <f t="shared" si="17"/>
        <v>833.33333333333337</v>
      </c>
      <c r="F101" s="155">
        <f t="shared" si="18"/>
        <v>1195.8333333333333</v>
      </c>
      <c r="G101" s="155">
        <f t="shared" si="12"/>
        <v>11.958333333333332</v>
      </c>
      <c r="H101" s="155">
        <f t="shared" si="13"/>
        <v>12.083333333333329</v>
      </c>
      <c r="I101" s="155">
        <f t="shared" si="14"/>
        <v>38.062499999999979</v>
      </c>
      <c r="J101" s="155">
        <f t="shared" si="19"/>
        <v>1257.9374999999998</v>
      </c>
      <c r="K101" s="82"/>
    </row>
    <row r="102" spans="1:11">
      <c r="A102" s="219">
        <f t="shared" si="15"/>
        <v>93</v>
      </c>
      <c r="B102" s="155">
        <f t="shared" si="10"/>
        <v>77500</v>
      </c>
      <c r="C102" s="221">
        <f t="shared" si="11"/>
        <v>22500</v>
      </c>
      <c r="D102" s="155">
        <f t="shared" si="16"/>
        <v>349.99999999999989</v>
      </c>
      <c r="E102" s="155">
        <f t="shared" si="17"/>
        <v>833.33333333333337</v>
      </c>
      <c r="F102" s="155">
        <f t="shared" si="18"/>
        <v>1183.3333333333333</v>
      </c>
      <c r="G102" s="155">
        <f t="shared" si="12"/>
        <v>11.833333333333332</v>
      </c>
      <c r="H102" s="155">
        <f t="shared" si="13"/>
        <v>11.666666666666664</v>
      </c>
      <c r="I102" s="155">
        <f t="shared" si="14"/>
        <v>36.749999999999986</v>
      </c>
      <c r="J102" s="155">
        <f t="shared" si="19"/>
        <v>1243.5833333333333</v>
      </c>
      <c r="K102" s="82"/>
    </row>
    <row r="103" spans="1:11">
      <c r="A103" s="219">
        <f t="shared" si="15"/>
        <v>94</v>
      </c>
      <c r="B103" s="155">
        <f t="shared" si="10"/>
        <v>78333.333333333343</v>
      </c>
      <c r="C103" s="221">
        <f t="shared" si="11"/>
        <v>21666.666666666657</v>
      </c>
      <c r="D103" s="155">
        <f t="shared" si="16"/>
        <v>337.5</v>
      </c>
      <c r="E103" s="155">
        <f t="shared" si="17"/>
        <v>833.33333333333337</v>
      </c>
      <c r="F103" s="155">
        <f t="shared" si="18"/>
        <v>1170.8333333333335</v>
      </c>
      <c r="G103" s="155">
        <f t="shared" si="12"/>
        <v>11.708333333333336</v>
      </c>
      <c r="H103" s="155">
        <f t="shared" si="13"/>
        <v>11.25</v>
      </c>
      <c r="I103" s="155">
        <f t="shared" si="14"/>
        <v>35.4375</v>
      </c>
      <c r="J103" s="155">
        <f t="shared" si="19"/>
        <v>1229.2291666666667</v>
      </c>
      <c r="K103" s="82"/>
    </row>
    <row r="104" spans="1:11">
      <c r="A104" s="219">
        <f t="shared" si="15"/>
        <v>95</v>
      </c>
      <c r="B104" s="155">
        <f t="shared" si="10"/>
        <v>79166.666666666672</v>
      </c>
      <c r="C104" s="221">
        <f t="shared" si="11"/>
        <v>20833.333333333328</v>
      </c>
      <c r="D104" s="155">
        <f t="shared" si="16"/>
        <v>324.99999999999983</v>
      </c>
      <c r="E104" s="155">
        <f t="shared" si="17"/>
        <v>833.33333333333337</v>
      </c>
      <c r="F104" s="155">
        <f t="shared" si="18"/>
        <v>1158.3333333333333</v>
      </c>
      <c r="G104" s="155">
        <f t="shared" si="12"/>
        <v>11.583333333333332</v>
      </c>
      <c r="H104" s="155">
        <f t="shared" si="13"/>
        <v>10.833333333333329</v>
      </c>
      <c r="I104" s="155">
        <f t="shared" si="14"/>
        <v>34.124999999999979</v>
      </c>
      <c r="J104" s="155">
        <f t="shared" si="19"/>
        <v>1214.8749999999998</v>
      </c>
      <c r="K104" s="82"/>
    </row>
    <row r="105" spans="1:11">
      <c r="A105" s="219">
        <f t="shared" si="15"/>
        <v>96</v>
      </c>
      <c r="B105" s="155">
        <f t="shared" si="10"/>
        <v>80000</v>
      </c>
      <c r="C105" s="221">
        <f t="shared" si="11"/>
        <v>20000</v>
      </c>
      <c r="D105" s="155">
        <f t="shared" si="16"/>
        <v>312.49999999999994</v>
      </c>
      <c r="E105" s="155">
        <f t="shared" si="17"/>
        <v>833.33333333333337</v>
      </c>
      <c r="F105" s="155">
        <f t="shared" si="18"/>
        <v>1145.8333333333333</v>
      </c>
      <c r="G105" s="155">
        <f t="shared" si="12"/>
        <v>11.458333333333332</v>
      </c>
      <c r="H105" s="155">
        <f t="shared" si="13"/>
        <v>10.416666666666664</v>
      </c>
      <c r="I105" s="155">
        <f t="shared" si="14"/>
        <v>32.812499999999993</v>
      </c>
      <c r="J105" s="155">
        <f t="shared" si="19"/>
        <v>1200.5208333333333</v>
      </c>
      <c r="K105" s="82"/>
    </row>
    <row r="106" spans="1:11">
      <c r="A106" s="219">
        <f t="shared" si="15"/>
        <v>97</v>
      </c>
      <c r="B106" s="155">
        <f t="shared" si="10"/>
        <v>80833.333333333343</v>
      </c>
      <c r="C106" s="221">
        <f t="shared" si="11"/>
        <v>19166.666666666657</v>
      </c>
      <c r="D106" s="155">
        <f t="shared" si="16"/>
        <v>300</v>
      </c>
      <c r="E106" s="155">
        <f t="shared" si="17"/>
        <v>833.33333333333337</v>
      </c>
      <c r="F106" s="155">
        <f t="shared" si="18"/>
        <v>1133.3333333333335</v>
      </c>
      <c r="G106" s="155">
        <f t="shared" si="12"/>
        <v>11.333333333333336</v>
      </c>
      <c r="H106" s="155">
        <f t="shared" si="13"/>
        <v>10</v>
      </c>
      <c r="I106" s="155">
        <f t="shared" si="14"/>
        <v>31.5</v>
      </c>
      <c r="J106" s="155">
        <f t="shared" si="19"/>
        <v>1186.1666666666667</v>
      </c>
      <c r="K106" s="82"/>
    </row>
    <row r="107" spans="1:11">
      <c r="A107" s="219">
        <f t="shared" si="15"/>
        <v>98</v>
      </c>
      <c r="B107" s="155">
        <f t="shared" si="10"/>
        <v>81666.666666666672</v>
      </c>
      <c r="C107" s="221">
        <f t="shared" si="11"/>
        <v>18333.333333333328</v>
      </c>
      <c r="D107" s="155">
        <f t="shared" si="16"/>
        <v>287.49999999999983</v>
      </c>
      <c r="E107" s="155">
        <f t="shared" si="17"/>
        <v>833.33333333333337</v>
      </c>
      <c r="F107" s="155">
        <f t="shared" si="18"/>
        <v>1120.8333333333333</v>
      </c>
      <c r="G107" s="155">
        <f t="shared" si="12"/>
        <v>11.208333333333332</v>
      </c>
      <c r="H107" s="155">
        <f t="shared" si="13"/>
        <v>9.5833333333333286</v>
      </c>
      <c r="I107" s="155">
        <f t="shared" si="14"/>
        <v>30.187499999999982</v>
      </c>
      <c r="J107" s="155">
        <f t="shared" si="19"/>
        <v>1171.8124999999998</v>
      </c>
      <c r="K107" s="82"/>
    </row>
    <row r="108" spans="1:11">
      <c r="A108" s="219">
        <f t="shared" si="15"/>
        <v>99</v>
      </c>
      <c r="B108" s="155">
        <f t="shared" si="10"/>
        <v>82500</v>
      </c>
      <c r="C108" s="221">
        <f t="shared" si="11"/>
        <v>17500</v>
      </c>
      <c r="D108" s="155">
        <f t="shared" si="16"/>
        <v>274.99999999999994</v>
      </c>
      <c r="E108" s="155">
        <f t="shared" si="17"/>
        <v>833.33333333333337</v>
      </c>
      <c r="F108" s="155">
        <f t="shared" si="18"/>
        <v>1108.3333333333333</v>
      </c>
      <c r="G108" s="155">
        <f t="shared" si="12"/>
        <v>11.083333333333332</v>
      </c>
      <c r="H108" s="155">
        <f t="shared" si="13"/>
        <v>9.1666666666666643</v>
      </c>
      <c r="I108" s="155">
        <f t="shared" si="14"/>
        <v>28.874999999999993</v>
      </c>
      <c r="J108" s="155">
        <f t="shared" si="19"/>
        <v>1157.4583333333333</v>
      </c>
      <c r="K108" s="82"/>
    </row>
    <row r="109" spans="1:11">
      <c r="A109" s="219">
        <f t="shared" si="15"/>
        <v>100</v>
      </c>
      <c r="B109" s="155">
        <f t="shared" si="10"/>
        <v>83333.333333333343</v>
      </c>
      <c r="C109" s="221">
        <f t="shared" si="11"/>
        <v>16666.666666666657</v>
      </c>
      <c r="D109" s="155">
        <f t="shared" si="16"/>
        <v>262.5</v>
      </c>
      <c r="E109" s="155">
        <f t="shared" si="17"/>
        <v>833.33333333333337</v>
      </c>
      <c r="F109" s="155">
        <f t="shared" si="18"/>
        <v>1095.8333333333335</v>
      </c>
      <c r="G109" s="155">
        <f t="shared" si="12"/>
        <v>10.958333333333336</v>
      </c>
      <c r="H109" s="155">
        <f t="shared" si="13"/>
        <v>8.75</v>
      </c>
      <c r="I109" s="155">
        <f t="shared" si="14"/>
        <v>27.5625</v>
      </c>
      <c r="J109" s="155">
        <f t="shared" si="19"/>
        <v>1143.1041666666667</v>
      </c>
      <c r="K109" s="82"/>
    </row>
    <row r="110" spans="1:11">
      <c r="A110" s="219">
        <f t="shared" si="15"/>
        <v>101</v>
      </c>
      <c r="B110" s="155">
        <f t="shared" si="10"/>
        <v>84166.666666666672</v>
      </c>
      <c r="C110" s="221">
        <f t="shared" si="11"/>
        <v>15833.333333333328</v>
      </c>
      <c r="D110" s="155">
        <f t="shared" si="16"/>
        <v>249.99999999999986</v>
      </c>
      <c r="E110" s="155">
        <f t="shared" si="17"/>
        <v>833.33333333333337</v>
      </c>
      <c r="F110" s="155">
        <f t="shared" si="18"/>
        <v>1083.3333333333333</v>
      </c>
      <c r="G110" s="155">
        <f t="shared" si="12"/>
        <v>10.833333333333332</v>
      </c>
      <c r="H110" s="155">
        <f t="shared" si="13"/>
        <v>8.3333333333333286</v>
      </c>
      <c r="I110" s="155">
        <f t="shared" si="14"/>
        <v>26.249999999999986</v>
      </c>
      <c r="J110" s="155">
        <f t="shared" si="19"/>
        <v>1128.7499999999998</v>
      </c>
      <c r="K110" s="82"/>
    </row>
    <row r="111" spans="1:11">
      <c r="A111" s="219">
        <f t="shared" si="15"/>
        <v>102</v>
      </c>
      <c r="B111" s="155">
        <f t="shared" si="10"/>
        <v>85000</v>
      </c>
      <c r="C111" s="221">
        <f t="shared" si="11"/>
        <v>15000</v>
      </c>
      <c r="D111" s="155">
        <f t="shared" si="16"/>
        <v>237.49999999999991</v>
      </c>
      <c r="E111" s="155">
        <f t="shared" si="17"/>
        <v>833.33333333333337</v>
      </c>
      <c r="F111" s="155">
        <f t="shared" si="18"/>
        <v>1070.8333333333333</v>
      </c>
      <c r="G111" s="155">
        <f t="shared" si="12"/>
        <v>10.708333333333332</v>
      </c>
      <c r="H111" s="155">
        <f t="shared" si="13"/>
        <v>7.9166666666666643</v>
      </c>
      <c r="I111" s="155">
        <f t="shared" si="14"/>
        <v>24.937499999999989</v>
      </c>
      <c r="J111" s="155">
        <f t="shared" si="19"/>
        <v>1114.3958333333333</v>
      </c>
      <c r="K111" s="82"/>
    </row>
    <row r="112" spans="1:11">
      <c r="A112" s="219">
        <f t="shared" si="15"/>
        <v>103</v>
      </c>
      <c r="B112" s="155">
        <f t="shared" si="10"/>
        <v>85833.333333333343</v>
      </c>
      <c r="C112" s="221">
        <f t="shared" si="11"/>
        <v>14166.666666666657</v>
      </c>
      <c r="D112" s="155">
        <f t="shared" si="16"/>
        <v>225</v>
      </c>
      <c r="E112" s="155">
        <f t="shared" si="17"/>
        <v>833.33333333333337</v>
      </c>
      <c r="F112" s="155">
        <f t="shared" si="18"/>
        <v>1058.3333333333335</v>
      </c>
      <c r="G112" s="155">
        <f t="shared" si="12"/>
        <v>10.583333333333336</v>
      </c>
      <c r="H112" s="155">
        <f t="shared" si="13"/>
        <v>7.5</v>
      </c>
      <c r="I112" s="155">
        <f t="shared" si="14"/>
        <v>23.625</v>
      </c>
      <c r="J112" s="155">
        <f t="shared" si="19"/>
        <v>1100.0416666666667</v>
      </c>
      <c r="K112" s="82"/>
    </row>
    <row r="113" spans="1:11">
      <c r="A113" s="219">
        <f t="shared" si="15"/>
        <v>104</v>
      </c>
      <c r="B113" s="155">
        <f t="shared" si="10"/>
        <v>86666.666666666672</v>
      </c>
      <c r="C113" s="221">
        <f t="shared" si="11"/>
        <v>13333.333333333328</v>
      </c>
      <c r="D113" s="155">
        <f t="shared" si="16"/>
        <v>212.49999999999986</v>
      </c>
      <c r="E113" s="155">
        <f t="shared" si="17"/>
        <v>833.33333333333337</v>
      </c>
      <c r="F113" s="155">
        <f t="shared" si="18"/>
        <v>1045.8333333333333</v>
      </c>
      <c r="G113" s="155">
        <f t="shared" si="12"/>
        <v>10.458333333333332</v>
      </c>
      <c r="H113" s="155">
        <f t="shared" si="13"/>
        <v>7.0833333333333286</v>
      </c>
      <c r="I113" s="155">
        <f t="shared" si="14"/>
        <v>22.312499999999986</v>
      </c>
      <c r="J113" s="155">
        <f t="shared" si="19"/>
        <v>1085.6874999999998</v>
      </c>
      <c r="K113" s="82"/>
    </row>
    <row r="114" spans="1:11">
      <c r="A114" s="219">
        <f t="shared" si="15"/>
        <v>105</v>
      </c>
      <c r="B114" s="155">
        <f t="shared" si="10"/>
        <v>87500</v>
      </c>
      <c r="C114" s="221">
        <f t="shared" si="11"/>
        <v>12500</v>
      </c>
      <c r="D114" s="155">
        <f t="shared" si="16"/>
        <v>199.99999999999991</v>
      </c>
      <c r="E114" s="155">
        <f t="shared" si="17"/>
        <v>833.33333333333337</v>
      </c>
      <c r="F114" s="155">
        <f t="shared" si="18"/>
        <v>1033.3333333333333</v>
      </c>
      <c r="G114" s="155">
        <f t="shared" si="12"/>
        <v>10.333333333333332</v>
      </c>
      <c r="H114" s="155">
        <f t="shared" si="13"/>
        <v>6.6666666666666643</v>
      </c>
      <c r="I114" s="155">
        <f t="shared" si="14"/>
        <v>20.999999999999989</v>
      </c>
      <c r="J114" s="155">
        <f t="shared" si="19"/>
        <v>1071.3333333333333</v>
      </c>
      <c r="K114" s="82"/>
    </row>
    <row r="115" spans="1:11">
      <c r="A115" s="219">
        <f t="shared" si="15"/>
        <v>106</v>
      </c>
      <c r="B115" s="155">
        <f t="shared" si="10"/>
        <v>88333.333333333343</v>
      </c>
      <c r="C115" s="221">
        <f t="shared" si="11"/>
        <v>11666.666666666657</v>
      </c>
      <c r="D115" s="155">
        <f t="shared" si="16"/>
        <v>187.5</v>
      </c>
      <c r="E115" s="155">
        <f t="shared" si="17"/>
        <v>833.33333333333337</v>
      </c>
      <c r="F115" s="155">
        <f t="shared" si="18"/>
        <v>1020.8333333333334</v>
      </c>
      <c r="G115" s="155">
        <f t="shared" si="12"/>
        <v>10.208333333333334</v>
      </c>
      <c r="H115" s="155">
        <f t="shared" si="13"/>
        <v>6.25</v>
      </c>
      <c r="I115" s="155">
        <f t="shared" si="14"/>
        <v>19.6875</v>
      </c>
      <c r="J115" s="155">
        <f t="shared" si="19"/>
        <v>1056.9791666666667</v>
      </c>
      <c r="K115" s="82"/>
    </row>
    <row r="116" spans="1:11">
      <c r="A116" s="219">
        <f t="shared" si="15"/>
        <v>107</v>
      </c>
      <c r="B116" s="155">
        <f t="shared" si="10"/>
        <v>89166.666666666672</v>
      </c>
      <c r="C116" s="221">
        <f t="shared" si="11"/>
        <v>10833.333333333328</v>
      </c>
      <c r="D116" s="155">
        <f t="shared" si="16"/>
        <v>174.99999999999986</v>
      </c>
      <c r="E116" s="155">
        <f t="shared" si="17"/>
        <v>833.33333333333337</v>
      </c>
      <c r="F116" s="155">
        <f t="shared" si="18"/>
        <v>1008.3333333333333</v>
      </c>
      <c r="G116" s="155">
        <f t="shared" si="12"/>
        <v>10.083333333333332</v>
      </c>
      <c r="H116" s="155">
        <f t="shared" si="13"/>
        <v>5.8333333333333286</v>
      </c>
      <c r="I116" s="155">
        <f t="shared" si="14"/>
        <v>18.374999999999986</v>
      </c>
      <c r="J116" s="155">
        <f t="shared" si="19"/>
        <v>1042.625</v>
      </c>
      <c r="K116" s="82"/>
    </row>
    <row r="117" spans="1:11">
      <c r="A117" s="219">
        <f t="shared" si="15"/>
        <v>108</v>
      </c>
      <c r="B117" s="155">
        <f t="shared" si="10"/>
        <v>90000</v>
      </c>
      <c r="C117" s="221">
        <f t="shared" si="11"/>
        <v>10000</v>
      </c>
      <c r="D117" s="155">
        <f t="shared" si="16"/>
        <v>162.49999999999991</v>
      </c>
      <c r="E117" s="155">
        <f t="shared" si="17"/>
        <v>833.33333333333337</v>
      </c>
      <c r="F117" s="155">
        <f t="shared" si="18"/>
        <v>995.83333333333326</v>
      </c>
      <c r="G117" s="155">
        <f t="shared" si="12"/>
        <v>9.9583333333333321</v>
      </c>
      <c r="H117" s="155">
        <f t="shared" si="13"/>
        <v>5.4166666666666643</v>
      </c>
      <c r="I117" s="155">
        <f t="shared" si="14"/>
        <v>17.062499999999989</v>
      </c>
      <c r="J117" s="155">
        <f t="shared" si="19"/>
        <v>1028.2708333333333</v>
      </c>
      <c r="K117" s="82"/>
    </row>
    <row r="118" spans="1:11">
      <c r="A118" s="219">
        <f t="shared" si="15"/>
        <v>109</v>
      </c>
      <c r="B118" s="155">
        <f t="shared" si="10"/>
        <v>90833.333333333343</v>
      </c>
      <c r="C118" s="221">
        <f t="shared" si="11"/>
        <v>9166.666666666657</v>
      </c>
      <c r="D118" s="155">
        <f t="shared" si="16"/>
        <v>150</v>
      </c>
      <c r="E118" s="155">
        <f t="shared" si="17"/>
        <v>833.33333333333337</v>
      </c>
      <c r="F118" s="155">
        <f t="shared" si="18"/>
        <v>983.33333333333337</v>
      </c>
      <c r="G118" s="155">
        <f t="shared" si="12"/>
        <v>9.8333333333333339</v>
      </c>
      <c r="H118" s="155">
        <f t="shared" si="13"/>
        <v>5</v>
      </c>
      <c r="I118" s="155">
        <f t="shared" si="14"/>
        <v>15.75</v>
      </c>
      <c r="J118" s="155">
        <f t="shared" si="19"/>
        <v>1013.9166666666667</v>
      </c>
      <c r="K118" s="82"/>
    </row>
    <row r="119" spans="1:11">
      <c r="A119" s="219">
        <f t="shared" si="15"/>
        <v>110</v>
      </c>
      <c r="B119" s="155">
        <f t="shared" si="10"/>
        <v>91666.666666666672</v>
      </c>
      <c r="C119" s="221">
        <f t="shared" si="11"/>
        <v>8333.3333333333285</v>
      </c>
      <c r="D119" s="155">
        <f t="shared" si="16"/>
        <v>137.49999999999986</v>
      </c>
      <c r="E119" s="155">
        <f t="shared" si="17"/>
        <v>833.33333333333337</v>
      </c>
      <c r="F119" s="155">
        <f t="shared" si="18"/>
        <v>970.83333333333326</v>
      </c>
      <c r="G119" s="155">
        <f t="shared" si="12"/>
        <v>9.7083333333333321</v>
      </c>
      <c r="H119" s="155">
        <f t="shared" si="13"/>
        <v>4.5833333333333286</v>
      </c>
      <c r="I119" s="155">
        <f t="shared" si="14"/>
        <v>14.437499999999984</v>
      </c>
      <c r="J119" s="155">
        <f t="shared" si="19"/>
        <v>999.5625</v>
      </c>
      <c r="K119" s="82"/>
    </row>
    <row r="120" spans="1:11">
      <c r="A120" s="219">
        <f t="shared" si="15"/>
        <v>111</v>
      </c>
      <c r="B120" s="155">
        <f t="shared" si="10"/>
        <v>92500</v>
      </c>
      <c r="C120" s="221">
        <f t="shared" si="11"/>
        <v>7500</v>
      </c>
      <c r="D120" s="155">
        <f t="shared" si="16"/>
        <v>124.99999999999993</v>
      </c>
      <c r="E120" s="155">
        <f t="shared" si="17"/>
        <v>833.33333333333337</v>
      </c>
      <c r="F120" s="155">
        <f t="shared" si="18"/>
        <v>958.33333333333326</v>
      </c>
      <c r="G120" s="155">
        <f t="shared" si="12"/>
        <v>9.5833333333333321</v>
      </c>
      <c r="H120" s="155">
        <f t="shared" si="13"/>
        <v>4.1666666666666643</v>
      </c>
      <c r="I120" s="155">
        <f t="shared" si="14"/>
        <v>13.124999999999993</v>
      </c>
      <c r="J120" s="155">
        <f t="shared" si="19"/>
        <v>985.20833333333326</v>
      </c>
      <c r="K120" s="82"/>
    </row>
    <row r="121" spans="1:11">
      <c r="A121" s="219">
        <f t="shared" si="15"/>
        <v>112</v>
      </c>
      <c r="B121" s="155">
        <f t="shared" si="10"/>
        <v>93333.333333333343</v>
      </c>
      <c r="C121" s="221">
        <f t="shared" si="11"/>
        <v>6666.666666666657</v>
      </c>
      <c r="D121" s="155">
        <f t="shared" si="16"/>
        <v>112.5</v>
      </c>
      <c r="E121" s="155">
        <f t="shared" si="17"/>
        <v>833.33333333333337</v>
      </c>
      <c r="F121" s="155">
        <f t="shared" si="18"/>
        <v>945.83333333333337</v>
      </c>
      <c r="G121" s="155">
        <f t="shared" si="12"/>
        <v>9.4583333333333339</v>
      </c>
      <c r="H121" s="155">
        <f t="shared" si="13"/>
        <v>3.75</v>
      </c>
      <c r="I121" s="155">
        <f t="shared" si="14"/>
        <v>11.8125</v>
      </c>
      <c r="J121" s="155">
        <f t="shared" si="19"/>
        <v>970.85416666666674</v>
      </c>
      <c r="K121" s="82"/>
    </row>
    <row r="122" spans="1:11">
      <c r="A122" s="219">
        <f t="shared" si="15"/>
        <v>113</v>
      </c>
      <c r="B122" s="155">
        <f t="shared" ref="B122:B185" si="20">IF(ISERROR(A122*E122),"",(A122*E122))</f>
        <v>94166.666666666672</v>
      </c>
      <c r="C122" s="221">
        <f t="shared" ref="C122:C185" si="21">IF(ISERROR($C$4-B122),"",($C$4-B122))</f>
        <v>5833.3333333333285</v>
      </c>
      <c r="D122" s="155">
        <f t="shared" si="16"/>
        <v>99.999999999999844</v>
      </c>
      <c r="E122" s="155">
        <f t="shared" si="17"/>
        <v>833.33333333333337</v>
      </c>
      <c r="F122" s="155">
        <f t="shared" si="18"/>
        <v>933.33333333333326</v>
      </c>
      <c r="G122" s="155">
        <f t="shared" si="12"/>
        <v>9.3333333333333321</v>
      </c>
      <c r="H122" s="155">
        <f t="shared" si="13"/>
        <v>3.3333333333333286</v>
      </c>
      <c r="I122" s="155">
        <f t="shared" si="14"/>
        <v>10.499999999999984</v>
      </c>
      <c r="J122" s="155">
        <f t="shared" si="19"/>
        <v>956.5</v>
      </c>
      <c r="K122" s="82"/>
    </row>
    <row r="123" spans="1:11">
      <c r="A123" s="219">
        <f t="shared" si="15"/>
        <v>114</v>
      </c>
      <c r="B123" s="155">
        <f t="shared" si="20"/>
        <v>95000</v>
      </c>
      <c r="C123" s="221">
        <f t="shared" si="21"/>
        <v>5000</v>
      </c>
      <c r="D123" s="155">
        <f t="shared" si="16"/>
        <v>87.499999999999929</v>
      </c>
      <c r="E123" s="155">
        <f t="shared" si="17"/>
        <v>833.33333333333337</v>
      </c>
      <c r="F123" s="155">
        <f t="shared" si="18"/>
        <v>920.83333333333326</v>
      </c>
      <c r="G123" s="155">
        <f t="shared" si="12"/>
        <v>9.2083333333333321</v>
      </c>
      <c r="H123" s="155">
        <f t="shared" si="13"/>
        <v>2.9166666666666643</v>
      </c>
      <c r="I123" s="155">
        <f t="shared" si="14"/>
        <v>9.1874999999999929</v>
      </c>
      <c r="J123" s="155">
        <f t="shared" si="19"/>
        <v>942.14583333333326</v>
      </c>
      <c r="K123" s="82"/>
    </row>
    <row r="124" spans="1:11">
      <c r="A124" s="219">
        <f t="shared" si="15"/>
        <v>115</v>
      </c>
      <c r="B124" s="155">
        <f t="shared" si="20"/>
        <v>95833.333333333343</v>
      </c>
      <c r="C124" s="221">
        <f t="shared" si="21"/>
        <v>4166.666666666657</v>
      </c>
      <c r="D124" s="155">
        <f t="shared" si="16"/>
        <v>75</v>
      </c>
      <c r="E124" s="155">
        <f t="shared" si="17"/>
        <v>833.33333333333337</v>
      </c>
      <c r="F124" s="155">
        <f t="shared" si="18"/>
        <v>908.33333333333337</v>
      </c>
      <c r="G124" s="155">
        <f t="shared" si="12"/>
        <v>9.0833333333333339</v>
      </c>
      <c r="H124" s="155">
        <f t="shared" si="13"/>
        <v>2.5</v>
      </c>
      <c r="I124" s="155">
        <f t="shared" si="14"/>
        <v>7.875</v>
      </c>
      <c r="J124" s="155">
        <f t="shared" si="19"/>
        <v>927.79166666666674</v>
      </c>
      <c r="K124" s="82"/>
    </row>
    <row r="125" spans="1:11">
      <c r="A125" s="219">
        <f t="shared" si="15"/>
        <v>116</v>
      </c>
      <c r="B125" s="155">
        <f t="shared" si="20"/>
        <v>96666.666666666672</v>
      </c>
      <c r="C125" s="221">
        <f t="shared" si="21"/>
        <v>3333.3333333333285</v>
      </c>
      <c r="D125" s="155">
        <f t="shared" si="16"/>
        <v>62.499999999999851</v>
      </c>
      <c r="E125" s="155">
        <f t="shared" si="17"/>
        <v>833.33333333333337</v>
      </c>
      <c r="F125" s="155">
        <f t="shared" si="18"/>
        <v>895.83333333333326</v>
      </c>
      <c r="G125" s="155">
        <f t="shared" si="12"/>
        <v>8.9583333333333321</v>
      </c>
      <c r="H125" s="155">
        <f t="shared" si="13"/>
        <v>2.0833333333333286</v>
      </c>
      <c r="I125" s="155">
        <f t="shared" si="14"/>
        <v>6.562499999999984</v>
      </c>
      <c r="J125" s="155">
        <f t="shared" si="19"/>
        <v>913.4375</v>
      </c>
      <c r="K125" s="82"/>
    </row>
    <row r="126" spans="1:11">
      <c r="A126" s="219">
        <f t="shared" si="15"/>
        <v>117</v>
      </c>
      <c r="B126" s="155">
        <f t="shared" si="20"/>
        <v>97500</v>
      </c>
      <c r="C126" s="221">
        <f t="shared" si="21"/>
        <v>2500</v>
      </c>
      <c r="D126" s="155">
        <f t="shared" si="16"/>
        <v>49.999999999999922</v>
      </c>
      <c r="E126" s="155">
        <f t="shared" si="17"/>
        <v>833.33333333333337</v>
      </c>
      <c r="F126" s="155">
        <f t="shared" si="18"/>
        <v>883.33333333333326</v>
      </c>
      <c r="G126" s="155">
        <f t="shared" si="12"/>
        <v>8.8333333333333321</v>
      </c>
      <c r="H126" s="155">
        <f t="shared" si="13"/>
        <v>1.6666666666666643</v>
      </c>
      <c r="I126" s="155">
        <f t="shared" si="14"/>
        <v>5.249999999999992</v>
      </c>
      <c r="J126" s="155">
        <f t="shared" si="19"/>
        <v>899.08333333333326</v>
      </c>
      <c r="K126" s="82"/>
    </row>
    <row r="127" spans="1:11">
      <c r="A127" s="219">
        <f t="shared" si="15"/>
        <v>118</v>
      </c>
      <c r="B127" s="155">
        <f t="shared" si="20"/>
        <v>98333.333333333343</v>
      </c>
      <c r="C127" s="221">
        <f t="shared" si="21"/>
        <v>1666.666666666657</v>
      </c>
      <c r="D127" s="155">
        <f t="shared" si="16"/>
        <v>37.5</v>
      </c>
      <c r="E127" s="155">
        <f t="shared" si="17"/>
        <v>833.33333333333337</v>
      </c>
      <c r="F127" s="155">
        <f t="shared" si="18"/>
        <v>870.83333333333337</v>
      </c>
      <c r="G127" s="155">
        <f t="shared" si="12"/>
        <v>8.7083333333333339</v>
      </c>
      <c r="H127" s="155">
        <f t="shared" si="13"/>
        <v>1.25</v>
      </c>
      <c r="I127" s="155">
        <f t="shared" si="14"/>
        <v>3.9375</v>
      </c>
      <c r="J127" s="155">
        <f t="shared" si="19"/>
        <v>884.72916666666674</v>
      </c>
      <c r="K127" s="82"/>
    </row>
    <row r="128" spans="1:11">
      <c r="A128" s="219">
        <f t="shared" si="15"/>
        <v>119</v>
      </c>
      <c r="B128" s="155">
        <f t="shared" si="20"/>
        <v>99166.666666666672</v>
      </c>
      <c r="C128" s="221">
        <f t="shared" si="21"/>
        <v>833.33333333332848</v>
      </c>
      <c r="D128" s="155">
        <f t="shared" si="16"/>
        <v>24.999999999999854</v>
      </c>
      <c r="E128" s="155">
        <f t="shared" si="17"/>
        <v>833.33333333333337</v>
      </c>
      <c r="F128" s="155">
        <f t="shared" si="18"/>
        <v>858.33333333333326</v>
      </c>
      <c r="G128" s="155">
        <f t="shared" si="12"/>
        <v>8.5833333333333321</v>
      </c>
      <c r="H128" s="155">
        <f t="shared" si="13"/>
        <v>0.83333333333332849</v>
      </c>
      <c r="I128" s="155">
        <f t="shared" si="14"/>
        <v>2.6249999999999845</v>
      </c>
      <c r="J128" s="155">
        <f t="shared" si="19"/>
        <v>870.375</v>
      </c>
      <c r="K128" s="82"/>
    </row>
    <row r="129" spans="1:11">
      <c r="A129" s="219">
        <f t="shared" si="15"/>
        <v>120</v>
      </c>
      <c r="B129" s="155">
        <f t="shared" si="20"/>
        <v>100000</v>
      </c>
      <c r="C129" s="221">
        <f t="shared" si="21"/>
        <v>0</v>
      </c>
      <c r="D129" s="155">
        <f t="shared" si="16"/>
        <v>12.499999999999927</v>
      </c>
      <c r="E129" s="155">
        <f t="shared" si="17"/>
        <v>833.33333333333337</v>
      </c>
      <c r="F129" s="155">
        <f t="shared" si="18"/>
        <v>845.83333333333326</v>
      </c>
      <c r="G129" s="155">
        <f t="shared" si="12"/>
        <v>8.4583333333333321</v>
      </c>
      <c r="H129" s="155">
        <f t="shared" si="13"/>
        <v>0.41666666666666424</v>
      </c>
      <c r="I129" s="155">
        <f t="shared" si="14"/>
        <v>1.3124999999999922</v>
      </c>
      <c r="J129" s="155">
        <f t="shared" si="19"/>
        <v>856.02083333333326</v>
      </c>
      <c r="K129" s="82"/>
    </row>
    <row r="130" spans="1:11">
      <c r="A130" s="219" t="str">
        <f t="shared" si="15"/>
        <v/>
      </c>
      <c r="B130" s="155" t="str">
        <f t="shared" si="20"/>
        <v/>
      </c>
      <c r="C130" s="221" t="str">
        <f t="shared" si="21"/>
        <v/>
      </c>
      <c r="D130" s="155" t="str">
        <f t="shared" si="16"/>
        <v/>
      </c>
      <c r="E130" s="155" t="str">
        <f t="shared" si="17"/>
        <v/>
      </c>
      <c r="F130" s="155" t="str">
        <f t="shared" ref="F130:F193" si="22">IF(ISERROR(D130+E130),"",(D130+E130))</f>
        <v/>
      </c>
      <c r="G130" s="155" t="str">
        <f t="shared" si="12"/>
        <v/>
      </c>
      <c r="H130" s="155" t="str">
        <f t="shared" si="13"/>
        <v/>
      </c>
      <c r="I130" s="155" t="str">
        <f t="shared" si="14"/>
        <v/>
      </c>
      <c r="J130" s="155" t="str">
        <f t="shared" ref="J130:J193" si="23">IF(ISERROR(F130+G130+H130),"",(F130+G130+H130+I130))</f>
        <v/>
      </c>
      <c r="K130" s="82"/>
    </row>
    <row r="131" spans="1:11">
      <c r="A131" s="219" t="str">
        <f t="shared" si="15"/>
        <v/>
      </c>
      <c r="B131" s="155" t="str">
        <f t="shared" si="20"/>
        <v/>
      </c>
      <c r="C131" s="221" t="str">
        <f t="shared" si="21"/>
        <v/>
      </c>
      <c r="D131" s="155" t="str">
        <f t="shared" si="16"/>
        <v/>
      </c>
      <c r="E131" s="155" t="str">
        <f t="shared" si="17"/>
        <v/>
      </c>
      <c r="F131" s="155" t="str">
        <f t="shared" si="22"/>
        <v/>
      </c>
      <c r="G131" s="155" t="str">
        <f t="shared" si="12"/>
        <v/>
      </c>
      <c r="H131" s="155" t="str">
        <f t="shared" si="13"/>
        <v/>
      </c>
      <c r="I131" s="155" t="str">
        <f t="shared" si="14"/>
        <v/>
      </c>
      <c r="J131" s="155" t="str">
        <f t="shared" si="23"/>
        <v/>
      </c>
      <c r="K131" s="82"/>
    </row>
    <row r="132" spans="1:11">
      <c r="A132" s="219" t="str">
        <f t="shared" si="15"/>
        <v/>
      </c>
      <c r="B132" s="155" t="str">
        <f t="shared" si="20"/>
        <v/>
      </c>
      <c r="C132" s="221" t="str">
        <f t="shared" si="21"/>
        <v/>
      </c>
      <c r="D132" s="155" t="str">
        <f t="shared" si="16"/>
        <v/>
      </c>
      <c r="E132" s="155" t="str">
        <f t="shared" si="17"/>
        <v/>
      </c>
      <c r="F132" s="155" t="str">
        <f t="shared" si="22"/>
        <v/>
      </c>
      <c r="G132" s="155" t="str">
        <f t="shared" si="12"/>
        <v/>
      </c>
      <c r="H132" s="155" t="str">
        <f t="shared" si="13"/>
        <v/>
      </c>
      <c r="I132" s="155" t="str">
        <f t="shared" si="14"/>
        <v/>
      </c>
      <c r="J132" s="155" t="str">
        <f t="shared" si="23"/>
        <v/>
      </c>
    </row>
    <row r="133" spans="1:11">
      <c r="A133" s="219" t="str">
        <f t="shared" si="15"/>
        <v/>
      </c>
      <c r="B133" s="155" t="str">
        <f t="shared" si="20"/>
        <v/>
      </c>
      <c r="C133" s="221" t="str">
        <f t="shared" si="21"/>
        <v/>
      </c>
      <c r="D133" s="155" t="str">
        <f t="shared" si="16"/>
        <v/>
      </c>
      <c r="E133" s="155" t="str">
        <f t="shared" si="17"/>
        <v/>
      </c>
      <c r="F133" s="155" t="str">
        <f t="shared" si="22"/>
        <v/>
      </c>
      <c r="G133" s="155" t="str">
        <f t="shared" si="12"/>
        <v/>
      </c>
      <c r="H133" s="155" t="str">
        <f t="shared" si="13"/>
        <v/>
      </c>
      <c r="I133" s="155" t="str">
        <f t="shared" si="14"/>
        <v/>
      </c>
      <c r="J133" s="155" t="str">
        <f t="shared" si="23"/>
        <v/>
      </c>
    </row>
    <row r="134" spans="1:11">
      <c r="A134" s="219" t="str">
        <f t="shared" si="15"/>
        <v/>
      </c>
      <c r="B134" s="155" t="str">
        <f t="shared" si="20"/>
        <v/>
      </c>
      <c r="C134" s="221" t="str">
        <f t="shared" si="21"/>
        <v/>
      </c>
      <c r="D134" s="155" t="str">
        <f t="shared" si="16"/>
        <v/>
      </c>
      <c r="E134" s="155" t="str">
        <f t="shared" si="17"/>
        <v/>
      </c>
      <c r="F134" s="155" t="str">
        <f t="shared" si="22"/>
        <v/>
      </c>
      <c r="G134" s="155" t="str">
        <f t="shared" si="12"/>
        <v/>
      </c>
      <c r="H134" s="155" t="str">
        <f t="shared" si="13"/>
        <v/>
      </c>
      <c r="I134" s="155" t="str">
        <f t="shared" si="14"/>
        <v/>
      </c>
      <c r="J134" s="155" t="str">
        <f t="shared" si="23"/>
        <v/>
      </c>
    </row>
    <row r="135" spans="1:11">
      <c r="A135" s="219" t="str">
        <f t="shared" si="15"/>
        <v/>
      </c>
      <c r="B135" s="155" t="str">
        <f t="shared" si="20"/>
        <v/>
      </c>
      <c r="C135" s="221" t="str">
        <f t="shared" si="21"/>
        <v/>
      </c>
      <c r="D135" s="155" t="str">
        <f t="shared" si="16"/>
        <v/>
      </c>
      <c r="E135" s="155" t="str">
        <f t="shared" si="17"/>
        <v/>
      </c>
      <c r="F135" s="155" t="str">
        <f t="shared" si="22"/>
        <v/>
      </c>
      <c r="G135" s="155" t="str">
        <f t="shared" si="12"/>
        <v/>
      </c>
      <c r="H135" s="155" t="str">
        <f t="shared" si="13"/>
        <v/>
      </c>
      <c r="I135" s="155" t="str">
        <f t="shared" si="14"/>
        <v/>
      </c>
      <c r="J135" s="155" t="str">
        <f t="shared" si="23"/>
        <v/>
      </c>
    </row>
    <row r="136" spans="1:11">
      <c r="A136" s="219" t="str">
        <f t="shared" si="15"/>
        <v/>
      </c>
      <c r="B136" s="155" t="str">
        <f t="shared" si="20"/>
        <v/>
      </c>
      <c r="C136" s="221" t="str">
        <f t="shared" si="21"/>
        <v/>
      </c>
      <c r="D136" s="155" t="str">
        <f t="shared" si="16"/>
        <v/>
      </c>
      <c r="E136" s="155" t="str">
        <f t="shared" si="17"/>
        <v/>
      </c>
      <c r="F136" s="155" t="str">
        <f t="shared" si="22"/>
        <v/>
      </c>
      <c r="G136" s="155" t="str">
        <f t="shared" si="12"/>
        <v/>
      </c>
      <c r="H136" s="155" t="str">
        <f t="shared" si="13"/>
        <v/>
      </c>
      <c r="I136" s="155" t="str">
        <f t="shared" si="14"/>
        <v/>
      </c>
      <c r="J136" s="155" t="str">
        <f t="shared" si="23"/>
        <v/>
      </c>
    </row>
    <row r="137" spans="1:11">
      <c r="A137" s="219" t="str">
        <f t="shared" si="15"/>
        <v/>
      </c>
      <c r="B137" s="155" t="str">
        <f t="shared" si="20"/>
        <v/>
      </c>
      <c r="C137" s="221" t="str">
        <f t="shared" si="21"/>
        <v/>
      </c>
      <c r="D137" s="155" t="str">
        <f t="shared" si="16"/>
        <v/>
      </c>
      <c r="E137" s="155" t="str">
        <f t="shared" si="17"/>
        <v/>
      </c>
      <c r="F137" s="155" t="str">
        <f t="shared" si="22"/>
        <v/>
      </c>
      <c r="G137" s="155" t="str">
        <f t="shared" si="12"/>
        <v/>
      </c>
      <c r="H137" s="155" t="str">
        <f t="shared" si="13"/>
        <v/>
      </c>
      <c r="I137" s="155" t="str">
        <f t="shared" si="14"/>
        <v/>
      </c>
      <c r="J137" s="155" t="str">
        <f t="shared" si="23"/>
        <v/>
      </c>
    </row>
    <row r="138" spans="1:11">
      <c r="A138" s="219" t="str">
        <f t="shared" si="15"/>
        <v/>
      </c>
      <c r="B138" s="155" t="str">
        <f t="shared" si="20"/>
        <v/>
      </c>
      <c r="C138" s="221" t="str">
        <f t="shared" si="21"/>
        <v/>
      </c>
      <c r="D138" s="155" t="str">
        <f t="shared" si="16"/>
        <v/>
      </c>
      <c r="E138" s="155" t="str">
        <f t="shared" si="17"/>
        <v/>
      </c>
      <c r="F138" s="155" t="str">
        <f t="shared" si="22"/>
        <v/>
      </c>
      <c r="G138" s="155" t="str">
        <f t="shared" ref="G138:G201" si="24">IF(ISERROR($E$5/100*F138),"",($E$5/100*F138))</f>
        <v/>
      </c>
      <c r="H138" s="155" t="str">
        <f t="shared" ref="H138:H201" si="25">IF(A138="","",IF(ISERROR($E$6/100*C137),"",($E$6/100*C137)))</f>
        <v/>
      </c>
      <c r="I138" s="155" t="str">
        <f t="shared" ref="I138:I201" si="26">IF(A138="","",IF(ISERROR($G$5/100*D137),"",($G$5/100*D138)))</f>
        <v/>
      </c>
      <c r="J138" s="155" t="str">
        <f t="shared" si="23"/>
        <v/>
      </c>
    </row>
    <row r="139" spans="1:11">
      <c r="A139" s="219" t="str">
        <f t="shared" ref="A139:A202" si="27">IF(A138="","",IF(A138+1&gt;$C$5,"",A138+1))</f>
        <v/>
      </c>
      <c r="B139" s="155" t="str">
        <f t="shared" si="20"/>
        <v/>
      </c>
      <c r="C139" s="221" t="str">
        <f t="shared" si="21"/>
        <v/>
      </c>
      <c r="D139" s="155" t="str">
        <f t="shared" ref="D139:D202" si="28">IF(A139="","",IF(ISERROR($F$1*C138),"",($F$1*C138)))</f>
        <v/>
      </c>
      <c r="E139" s="155" t="str">
        <f t="shared" ref="E139:E202" si="29">IF(A139="","",IF(ISERROR($C$4/$C$5),"",($C$4/$C$5)))</f>
        <v/>
      </c>
      <c r="F139" s="155" t="str">
        <f t="shared" si="22"/>
        <v/>
      </c>
      <c r="G139" s="155" t="str">
        <f t="shared" si="24"/>
        <v/>
      </c>
      <c r="H139" s="155" t="str">
        <f t="shared" si="25"/>
        <v/>
      </c>
      <c r="I139" s="155" t="str">
        <f t="shared" si="26"/>
        <v/>
      </c>
      <c r="J139" s="155" t="str">
        <f t="shared" si="23"/>
        <v/>
      </c>
    </row>
    <row r="140" spans="1:11">
      <c r="A140" s="219" t="str">
        <f t="shared" si="27"/>
        <v/>
      </c>
      <c r="B140" s="155" t="str">
        <f t="shared" si="20"/>
        <v/>
      </c>
      <c r="C140" s="221" t="str">
        <f t="shared" si="21"/>
        <v/>
      </c>
      <c r="D140" s="155" t="str">
        <f t="shared" si="28"/>
        <v/>
      </c>
      <c r="E140" s="155" t="str">
        <f t="shared" si="29"/>
        <v/>
      </c>
      <c r="F140" s="155" t="str">
        <f t="shared" si="22"/>
        <v/>
      </c>
      <c r="G140" s="155" t="str">
        <f t="shared" si="24"/>
        <v/>
      </c>
      <c r="H140" s="155" t="str">
        <f t="shared" si="25"/>
        <v/>
      </c>
      <c r="I140" s="155" t="str">
        <f t="shared" si="26"/>
        <v/>
      </c>
      <c r="J140" s="155" t="str">
        <f t="shared" si="23"/>
        <v/>
      </c>
    </row>
    <row r="141" spans="1:11">
      <c r="A141" s="219" t="str">
        <f t="shared" si="27"/>
        <v/>
      </c>
      <c r="B141" s="155" t="str">
        <f t="shared" si="20"/>
        <v/>
      </c>
      <c r="C141" s="221" t="str">
        <f t="shared" si="21"/>
        <v/>
      </c>
      <c r="D141" s="155" t="str">
        <f t="shared" si="28"/>
        <v/>
      </c>
      <c r="E141" s="155" t="str">
        <f t="shared" si="29"/>
        <v/>
      </c>
      <c r="F141" s="155" t="str">
        <f t="shared" si="22"/>
        <v/>
      </c>
      <c r="G141" s="155" t="str">
        <f t="shared" si="24"/>
        <v/>
      </c>
      <c r="H141" s="155" t="str">
        <f t="shared" si="25"/>
        <v/>
      </c>
      <c r="I141" s="155" t="str">
        <f t="shared" si="26"/>
        <v/>
      </c>
      <c r="J141" s="155" t="str">
        <f t="shared" si="23"/>
        <v/>
      </c>
    </row>
    <row r="142" spans="1:11">
      <c r="A142" s="219" t="str">
        <f t="shared" si="27"/>
        <v/>
      </c>
      <c r="B142" s="155" t="str">
        <f t="shared" si="20"/>
        <v/>
      </c>
      <c r="C142" s="221" t="str">
        <f t="shared" si="21"/>
        <v/>
      </c>
      <c r="D142" s="155" t="str">
        <f t="shared" si="28"/>
        <v/>
      </c>
      <c r="E142" s="155" t="str">
        <f t="shared" si="29"/>
        <v/>
      </c>
      <c r="F142" s="155" t="str">
        <f t="shared" si="22"/>
        <v/>
      </c>
      <c r="G142" s="155" t="str">
        <f t="shared" si="24"/>
        <v/>
      </c>
      <c r="H142" s="155" t="str">
        <f t="shared" si="25"/>
        <v/>
      </c>
      <c r="I142" s="155" t="str">
        <f t="shared" si="26"/>
        <v/>
      </c>
      <c r="J142" s="155" t="str">
        <f t="shared" si="23"/>
        <v/>
      </c>
    </row>
    <row r="143" spans="1:11">
      <c r="A143" s="219" t="str">
        <f t="shared" si="27"/>
        <v/>
      </c>
      <c r="B143" s="155" t="str">
        <f t="shared" si="20"/>
        <v/>
      </c>
      <c r="C143" s="221" t="str">
        <f t="shared" si="21"/>
        <v/>
      </c>
      <c r="D143" s="155" t="str">
        <f t="shared" si="28"/>
        <v/>
      </c>
      <c r="E143" s="155" t="str">
        <f t="shared" si="29"/>
        <v/>
      </c>
      <c r="F143" s="155" t="str">
        <f t="shared" si="22"/>
        <v/>
      </c>
      <c r="G143" s="155" t="str">
        <f t="shared" si="24"/>
        <v/>
      </c>
      <c r="H143" s="155" t="str">
        <f t="shared" si="25"/>
        <v/>
      </c>
      <c r="I143" s="155" t="str">
        <f t="shared" si="26"/>
        <v/>
      </c>
      <c r="J143" s="155" t="str">
        <f t="shared" si="23"/>
        <v/>
      </c>
    </row>
    <row r="144" spans="1:11">
      <c r="A144" s="219" t="str">
        <f t="shared" si="27"/>
        <v/>
      </c>
      <c r="B144" s="155" t="str">
        <f t="shared" si="20"/>
        <v/>
      </c>
      <c r="C144" s="221" t="str">
        <f t="shared" si="21"/>
        <v/>
      </c>
      <c r="D144" s="155" t="str">
        <f t="shared" si="28"/>
        <v/>
      </c>
      <c r="E144" s="155" t="str">
        <f t="shared" si="29"/>
        <v/>
      </c>
      <c r="F144" s="155" t="str">
        <f t="shared" si="22"/>
        <v/>
      </c>
      <c r="G144" s="155" t="str">
        <f t="shared" si="24"/>
        <v/>
      </c>
      <c r="H144" s="155" t="str">
        <f t="shared" si="25"/>
        <v/>
      </c>
      <c r="I144" s="155" t="str">
        <f t="shared" si="26"/>
        <v/>
      </c>
      <c r="J144" s="155" t="str">
        <f t="shared" si="23"/>
        <v/>
      </c>
    </row>
    <row r="145" spans="1:10">
      <c r="A145" s="219" t="str">
        <f t="shared" si="27"/>
        <v/>
      </c>
      <c r="B145" s="155" t="str">
        <f t="shared" si="20"/>
        <v/>
      </c>
      <c r="C145" s="221" t="str">
        <f t="shared" si="21"/>
        <v/>
      </c>
      <c r="D145" s="155" t="str">
        <f t="shared" si="28"/>
        <v/>
      </c>
      <c r="E145" s="155" t="str">
        <f t="shared" si="29"/>
        <v/>
      </c>
      <c r="F145" s="155" t="str">
        <f t="shared" si="22"/>
        <v/>
      </c>
      <c r="G145" s="155" t="str">
        <f t="shared" si="24"/>
        <v/>
      </c>
      <c r="H145" s="155" t="str">
        <f t="shared" si="25"/>
        <v/>
      </c>
      <c r="I145" s="155" t="str">
        <f t="shared" si="26"/>
        <v/>
      </c>
      <c r="J145" s="155" t="str">
        <f t="shared" si="23"/>
        <v/>
      </c>
    </row>
    <row r="146" spans="1:10">
      <c r="A146" s="219" t="str">
        <f t="shared" si="27"/>
        <v/>
      </c>
      <c r="B146" s="155" t="str">
        <f t="shared" si="20"/>
        <v/>
      </c>
      <c r="C146" s="221" t="str">
        <f t="shared" si="21"/>
        <v/>
      </c>
      <c r="D146" s="155" t="str">
        <f t="shared" si="28"/>
        <v/>
      </c>
      <c r="E146" s="155" t="str">
        <f t="shared" si="29"/>
        <v/>
      </c>
      <c r="F146" s="155" t="str">
        <f t="shared" si="22"/>
        <v/>
      </c>
      <c r="G146" s="155" t="str">
        <f t="shared" si="24"/>
        <v/>
      </c>
      <c r="H146" s="155" t="str">
        <f t="shared" si="25"/>
        <v/>
      </c>
      <c r="I146" s="155" t="str">
        <f t="shared" si="26"/>
        <v/>
      </c>
      <c r="J146" s="155" t="str">
        <f t="shared" si="23"/>
        <v/>
      </c>
    </row>
    <row r="147" spans="1:10">
      <c r="A147" s="219" t="str">
        <f t="shared" si="27"/>
        <v/>
      </c>
      <c r="B147" s="155" t="str">
        <f t="shared" si="20"/>
        <v/>
      </c>
      <c r="C147" s="221" t="str">
        <f t="shared" si="21"/>
        <v/>
      </c>
      <c r="D147" s="155" t="str">
        <f t="shared" si="28"/>
        <v/>
      </c>
      <c r="E147" s="155" t="str">
        <f t="shared" si="29"/>
        <v/>
      </c>
      <c r="F147" s="155" t="str">
        <f t="shared" si="22"/>
        <v/>
      </c>
      <c r="G147" s="155" t="str">
        <f t="shared" si="24"/>
        <v/>
      </c>
      <c r="H147" s="155" t="str">
        <f t="shared" si="25"/>
        <v/>
      </c>
      <c r="I147" s="155" t="str">
        <f t="shared" si="26"/>
        <v/>
      </c>
      <c r="J147" s="155" t="str">
        <f t="shared" si="23"/>
        <v/>
      </c>
    </row>
    <row r="148" spans="1:10">
      <c r="A148" s="219" t="str">
        <f t="shared" si="27"/>
        <v/>
      </c>
      <c r="B148" s="155" t="str">
        <f t="shared" si="20"/>
        <v/>
      </c>
      <c r="C148" s="221" t="str">
        <f t="shared" si="21"/>
        <v/>
      </c>
      <c r="D148" s="155" t="str">
        <f t="shared" si="28"/>
        <v/>
      </c>
      <c r="E148" s="155" t="str">
        <f t="shared" si="29"/>
        <v/>
      </c>
      <c r="F148" s="155" t="str">
        <f t="shared" si="22"/>
        <v/>
      </c>
      <c r="G148" s="155" t="str">
        <f t="shared" si="24"/>
        <v/>
      </c>
      <c r="H148" s="155" t="str">
        <f t="shared" si="25"/>
        <v/>
      </c>
      <c r="I148" s="155" t="str">
        <f t="shared" si="26"/>
        <v/>
      </c>
      <c r="J148" s="155" t="str">
        <f t="shared" si="23"/>
        <v/>
      </c>
    </row>
    <row r="149" spans="1:10">
      <c r="A149" s="219" t="str">
        <f t="shared" si="27"/>
        <v/>
      </c>
      <c r="B149" s="155" t="str">
        <f t="shared" si="20"/>
        <v/>
      </c>
      <c r="C149" s="221" t="str">
        <f t="shared" si="21"/>
        <v/>
      </c>
      <c r="D149" s="155" t="str">
        <f t="shared" si="28"/>
        <v/>
      </c>
      <c r="E149" s="155" t="str">
        <f t="shared" si="29"/>
        <v/>
      </c>
      <c r="F149" s="155" t="str">
        <f t="shared" si="22"/>
        <v/>
      </c>
      <c r="G149" s="155" t="str">
        <f t="shared" si="24"/>
        <v/>
      </c>
      <c r="H149" s="155" t="str">
        <f t="shared" si="25"/>
        <v/>
      </c>
      <c r="I149" s="155" t="str">
        <f t="shared" si="26"/>
        <v/>
      </c>
      <c r="J149" s="155" t="str">
        <f t="shared" si="23"/>
        <v/>
      </c>
    </row>
    <row r="150" spans="1:10">
      <c r="A150" s="219" t="str">
        <f t="shared" si="27"/>
        <v/>
      </c>
      <c r="B150" s="155" t="str">
        <f t="shared" si="20"/>
        <v/>
      </c>
      <c r="C150" s="221" t="str">
        <f t="shared" si="21"/>
        <v/>
      </c>
      <c r="D150" s="155" t="str">
        <f t="shared" si="28"/>
        <v/>
      </c>
      <c r="E150" s="155" t="str">
        <f t="shared" si="29"/>
        <v/>
      </c>
      <c r="F150" s="155" t="str">
        <f t="shared" si="22"/>
        <v/>
      </c>
      <c r="G150" s="155" t="str">
        <f t="shared" si="24"/>
        <v/>
      </c>
      <c r="H150" s="155" t="str">
        <f t="shared" si="25"/>
        <v/>
      </c>
      <c r="I150" s="155" t="str">
        <f t="shared" si="26"/>
        <v/>
      </c>
      <c r="J150" s="155" t="str">
        <f t="shared" si="23"/>
        <v/>
      </c>
    </row>
    <row r="151" spans="1:10">
      <c r="A151" s="219" t="str">
        <f t="shared" si="27"/>
        <v/>
      </c>
      <c r="B151" s="155" t="str">
        <f t="shared" si="20"/>
        <v/>
      </c>
      <c r="C151" s="221" t="str">
        <f t="shared" si="21"/>
        <v/>
      </c>
      <c r="D151" s="155" t="str">
        <f t="shared" si="28"/>
        <v/>
      </c>
      <c r="E151" s="155" t="str">
        <f t="shared" si="29"/>
        <v/>
      </c>
      <c r="F151" s="155" t="str">
        <f t="shared" si="22"/>
        <v/>
      </c>
      <c r="G151" s="155" t="str">
        <f t="shared" si="24"/>
        <v/>
      </c>
      <c r="H151" s="155" t="str">
        <f t="shared" si="25"/>
        <v/>
      </c>
      <c r="I151" s="155" t="str">
        <f t="shared" si="26"/>
        <v/>
      </c>
      <c r="J151" s="155" t="str">
        <f t="shared" si="23"/>
        <v/>
      </c>
    </row>
    <row r="152" spans="1:10">
      <c r="A152" s="219" t="str">
        <f t="shared" si="27"/>
        <v/>
      </c>
      <c r="B152" s="155" t="str">
        <f t="shared" si="20"/>
        <v/>
      </c>
      <c r="C152" s="221" t="str">
        <f t="shared" si="21"/>
        <v/>
      </c>
      <c r="D152" s="155" t="str">
        <f t="shared" si="28"/>
        <v/>
      </c>
      <c r="E152" s="155" t="str">
        <f t="shared" si="29"/>
        <v/>
      </c>
      <c r="F152" s="155" t="str">
        <f t="shared" si="22"/>
        <v/>
      </c>
      <c r="G152" s="155" t="str">
        <f t="shared" si="24"/>
        <v/>
      </c>
      <c r="H152" s="155" t="str">
        <f t="shared" si="25"/>
        <v/>
      </c>
      <c r="I152" s="155" t="str">
        <f t="shared" si="26"/>
        <v/>
      </c>
      <c r="J152" s="155" t="str">
        <f t="shared" si="23"/>
        <v/>
      </c>
    </row>
    <row r="153" spans="1:10">
      <c r="A153" s="219" t="str">
        <f t="shared" si="27"/>
        <v/>
      </c>
      <c r="B153" s="155" t="str">
        <f t="shared" si="20"/>
        <v/>
      </c>
      <c r="C153" s="221" t="str">
        <f t="shared" si="21"/>
        <v/>
      </c>
      <c r="D153" s="155" t="str">
        <f t="shared" si="28"/>
        <v/>
      </c>
      <c r="E153" s="155" t="str">
        <f t="shared" si="29"/>
        <v/>
      </c>
      <c r="F153" s="155" t="str">
        <f t="shared" si="22"/>
        <v/>
      </c>
      <c r="G153" s="155" t="str">
        <f t="shared" si="24"/>
        <v/>
      </c>
      <c r="H153" s="155" t="str">
        <f t="shared" si="25"/>
        <v/>
      </c>
      <c r="I153" s="155" t="str">
        <f t="shared" si="26"/>
        <v/>
      </c>
      <c r="J153" s="155" t="str">
        <f t="shared" si="23"/>
        <v/>
      </c>
    </row>
    <row r="154" spans="1:10">
      <c r="A154" s="219" t="str">
        <f t="shared" si="27"/>
        <v/>
      </c>
      <c r="B154" s="155" t="str">
        <f t="shared" si="20"/>
        <v/>
      </c>
      <c r="C154" s="221" t="str">
        <f t="shared" si="21"/>
        <v/>
      </c>
      <c r="D154" s="155" t="str">
        <f t="shared" si="28"/>
        <v/>
      </c>
      <c r="E154" s="155" t="str">
        <f t="shared" si="29"/>
        <v/>
      </c>
      <c r="F154" s="155" t="str">
        <f t="shared" si="22"/>
        <v/>
      </c>
      <c r="G154" s="155" t="str">
        <f t="shared" si="24"/>
        <v/>
      </c>
      <c r="H154" s="155" t="str">
        <f t="shared" si="25"/>
        <v/>
      </c>
      <c r="I154" s="155" t="str">
        <f t="shared" si="26"/>
        <v/>
      </c>
      <c r="J154" s="155" t="str">
        <f t="shared" si="23"/>
        <v/>
      </c>
    </row>
    <row r="155" spans="1:10">
      <c r="A155" s="219" t="str">
        <f t="shared" si="27"/>
        <v/>
      </c>
      <c r="B155" s="155" t="str">
        <f t="shared" si="20"/>
        <v/>
      </c>
      <c r="C155" s="221" t="str">
        <f t="shared" si="21"/>
        <v/>
      </c>
      <c r="D155" s="155" t="str">
        <f t="shared" si="28"/>
        <v/>
      </c>
      <c r="E155" s="155" t="str">
        <f t="shared" si="29"/>
        <v/>
      </c>
      <c r="F155" s="155" t="str">
        <f t="shared" si="22"/>
        <v/>
      </c>
      <c r="G155" s="155" t="str">
        <f t="shared" si="24"/>
        <v/>
      </c>
      <c r="H155" s="155" t="str">
        <f t="shared" si="25"/>
        <v/>
      </c>
      <c r="I155" s="155" t="str">
        <f t="shared" si="26"/>
        <v/>
      </c>
      <c r="J155" s="155" t="str">
        <f t="shared" si="23"/>
        <v/>
      </c>
    </row>
    <row r="156" spans="1:10">
      <c r="A156" s="219" t="str">
        <f t="shared" si="27"/>
        <v/>
      </c>
      <c r="B156" s="155" t="str">
        <f t="shared" si="20"/>
        <v/>
      </c>
      <c r="C156" s="221" t="str">
        <f t="shared" si="21"/>
        <v/>
      </c>
      <c r="D156" s="155" t="str">
        <f t="shared" si="28"/>
        <v/>
      </c>
      <c r="E156" s="155" t="str">
        <f t="shared" si="29"/>
        <v/>
      </c>
      <c r="F156" s="155" t="str">
        <f t="shared" si="22"/>
        <v/>
      </c>
      <c r="G156" s="155" t="str">
        <f t="shared" si="24"/>
        <v/>
      </c>
      <c r="H156" s="155" t="str">
        <f t="shared" si="25"/>
        <v/>
      </c>
      <c r="I156" s="155" t="str">
        <f t="shared" si="26"/>
        <v/>
      </c>
      <c r="J156" s="155" t="str">
        <f t="shared" si="23"/>
        <v/>
      </c>
    </row>
    <row r="157" spans="1:10">
      <c r="A157" s="219" t="str">
        <f t="shared" si="27"/>
        <v/>
      </c>
      <c r="B157" s="155" t="str">
        <f t="shared" si="20"/>
        <v/>
      </c>
      <c r="C157" s="221" t="str">
        <f t="shared" si="21"/>
        <v/>
      </c>
      <c r="D157" s="155" t="str">
        <f t="shared" si="28"/>
        <v/>
      </c>
      <c r="E157" s="155" t="str">
        <f t="shared" si="29"/>
        <v/>
      </c>
      <c r="F157" s="155" t="str">
        <f t="shared" si="22"/>
        <v/>
      </c>
      <c r="G157" s="155" t="str">
        <f t="shared" si="24"/>
        <v/>
      </c>
      <c r="H157" s="155" t="str">
        <f t="shared" si="25"/>
        <v/>
      </c>
      <c r="I157" s="155" t="str">
        <f t="shared" si="26"/>
        <v/>
      </c>
      <c r="J157" s="155" t="str">
        <f t="shared" si="23"/>
        <v/>
      </c>
    </row>
    <row r="158" spans="1:10">
      <c r="A158" s="219" t="str">
        <f t="shared" si="27"/>
        <v/>
      </c>
      <c r="B158" s="155" t="str">
        <f t="shared" si="20"/>
        <v/>
      </c>
      <c r="C158" s="221" t="str">
        <f t="shared" si="21"/>
        <v/>
      </c>
      <c r="D158" s="155" t="str">
        <f t="shared" si="28"/>
        <v/>
      </c>
      <c r="E158" s="155" t="str">
        <f t="shared" si="29"/>
        <v/>
      </c>
      <c r="F158" s="155" t="str">
        <f t="shared" si="22"/>
        <v/>
      </c>
      <c r="G158" s="155" t="str">
        <f t="shared" si="24"/>
        <v/>
      </c>
      <c r="H158" s="155" t="str">
        <f t="shared" si="25"/>
        <v/>
      </c>
      <c r="I158" s="155" t="str">
        <f t="shared" si="26"/>
        <v/>
      </c>
      <c r="J158" s="155" t="str">
        <f t="shared" si="23"/>
        <v/>
      </c>
    </row>
    <row r="159" spans="1:10">
      <c r="A159" s="219" t="str">
        <f t="shared" si="27"/>
        <v/>
      </c>
      <c r="B159" s="155" t="str">
        <f t="shared" si="20"/>
        <v/>
      </c>
      <c r="C159" s="221" t="str">
        <f t="shared" si="21"/>
        <v/>
      </c>
      <c r="D159" s="155" t="str">
        <f t="shared" si="28"/>
        <v/>
      </c>
      <c r="E159" s="155" t="str">
        <f t="shared" si="29"/>
        <v/>
      </c>
      <c r="F159" s="155" t="str">
        <f t="shared" si="22"/>
        <v/>
      </c>
      <c r="G159" s="155" t="str">
        <f t="shared" si="24"/>
        <v/>
      </c>
      <c r="H159" s="155" t="str">
        <f t="shared" si="25"/>
        <v/>
      </c>
      <c r="I159" s="155" t="str">
        <f t="shared" si="26"/>
        <v/>
      </c>
      <c r="J159" s="155" t="str">
        <f t="shared" si="23"/>
        <v/>
      </c>
    </row>
    <row r="160" spans="1:10">
      <c r="A160" s="219" t="str">
        <f t="shared" si="27"/>
        <v/>
      </c>
      <c r="B160" s="155" t="str">
        <f t="shared" si="20"/>
        <v/>
      </c>
      <c r="C160" s="221" t="str">
        <f t="shared" si="21"/>
        <v/>
      </c>
      <c r="D160" s="155" t="str">
        <f t="shared" si="28"/>
        <v/>
      </c>
      <c r="E160" s="155" t="str">
        <f t="shared" si="29"/>
        <v/>
      </c>
      <c r="F160" s="155" t="str">
        <f t="shared" si="22"/>
        <v/>
      </c>
      <c r="G160" s="155" t="str">
        <f t="shared" si="24"/>
        <v/>
      </c>
      <c r="H160" s="155" t="str">
        <f t="shared" si="25"/>
        <v/>
      </c>
      <c r="I160" s="155" t="str">
        <f t="shared" si="26"/>
        <v/>
      </c>
      <c r="J160" s="155" t="str">
        <f t="shared" si="23"/>
        <v/>
      </c>
    </row>
    <row r="161" spans="1:10">
      <c r="A161" s="219" t="str">
        <f t="shared" si="27"/>
        <v/>
      </c>
      <c r="B161" s="155" t="str">
        <f t="shared" si="20"/>
        <v/>
      </c>
      <c r="C161" s="221" t="str">
        <f t="shared" si="21"/>
        <v/>
      </c>
      <c r="D161" s="155" t="str">
        <f t="shared" si="28"/>
        <v/>
      </c>
      <c r="E161" s="155" t="str">
        <f t="shared" si="29"/>
        <v/>
      </c>
      <c r="F161" s="155" t="str">
        <f t="shared" si="22"/>
        <v/>
      </c>
      <c r="G161" s="155" t="str">
        <f t="shared" si="24"/>
        <v/>
      </c>
      <c r="H161" s="155" t="str">
        <f t="shared" si="25"/>
        <v/>
      </c>
      <c r="I161" s="155" t="str">
        <f t="shared" si="26"/>
        <v/>
      </c>
      <c r="J161" s="155" t="str">
        <f t="shared" si="23"/>
        <v/>
      </c>
    </row>
    <row r="162" spans="1:10">
      <c r="A162" s="219" t="str">
        <f t="shared" si="27"/>
        <v/>
      </c>
      <c r="B162" s="155" t="str">
        <f t="shared" si="20"/>
        <v/>
      </c>
      <c r="C162" s="221" t="str">
        <f t="shared" si="21"/>
        <v/>
      </c>
      <c r="D162" s="155" t="str">
        <f t="shared" si="28"/>
        <v/>
      </c>
      <c r="E162" s="155" t="str">
        <f t="shared" si="29"/>
        <v/>
      </c>
      <c r="F162" s="155" t="str">
        <f t="shared" si="22"/>
        <v/>
      </c>
      <c r="G162" s="155" t="str">
        <f t="shared" si="24"/>
        <v/>
      </c>
      <c r="H162" s="155" t="str">
        <f t="shared" si="25"/>
        <v/>
      </c>
      <c r="I162" s="155" t="str">
        <f t="shared" si="26"/>
        <v/>
      </c>
      <c r="J162" s="155" t="str">
        <f t="shared" si="23"/>
        <v/>
      </c>
    </row>
    <row r="163" spans="1:10">
      <c r="A163" s="219" t="str">
        <f t="shared" si="27"/>
        <v/>
      </c>
      <c r="B163" s="155" t="str">
        <f t="shared" si="20"/>
        <v/>
      </c>
      <c r="C163" s="221" t="str">
        <f t="shared" si="21"/>
        <v/>
      </c>
      <c r="D163" s="155" t="str">
        <f t="shared" si="28"/>
        <v/>
      </c>
      <c r="E163" s="155" t="str">
        <f t="shared" si="29"/>
        <v/>
      </c>
      <c r="F163" s="155" t="str">
        <f t="shared" si="22"/>
        <v/>
      </c>
      <c r="G163" s="155" t="str">
        <f t="shared" si="24"/>
        <v/>
      </c>
      <c r="H163" s="155" t="str">
        <f t="shared" si="25"/>
        <v/>
      </c>
      <c r="I163" s="155" t="str">
        <f t="shared" si="26"/>
        <v/>
      </c>
      <c r="J163" s="155" t="str">
        <f t="shared" si="23"/>
        <v/>
      </c>
    </row>
    <row r="164" spans="1:10">
      <c r="A164" s="219" t="str">
        <f t="shared" si="27"/>
        <v/>
      </c>
      <c r="B164" s="155" t="str">
        <f t="shared" si="20"/>
        <v/>
      </c>
      <c r="C164" s="221" t="str">
        <f t="shared" si="21"/>
        <v/>
      </c>
      <c r="D164" s="155" t="str">
        <f t="shared" si="28"/>
        <v/>
      </c>
      <c r="E164" s="155" t="str">
        <f t="shared" si="29"/>
        <v/>
      </c>
      <c r="F164" s="155" t="str">
        <f t="shared" si="22"/>
        <v/>
      </c>
      <c r="G164" s="155" t="str">
        <f t="shared" si="24"/>
        <v/>
      </c>
      <c r="H164" s="155" t="str">
        <f t="shared" si="25"/>
        <v/>
      </c>
      <c r="I164" s="155" t="str">
        <f t="shared" si="26"/>
        <v/>
      </c>
      <c r="J164" s="155" t="str">
        <f t="shared" si="23"/>
        <v/>
      </c>
    </row>
    <row r="165" spans="1:10">
      <c r="A165" s="219" t="str">
        <f t="shared" si="27"/>
        <v/>
      </c>
      <c r="B165" s="155" t="str">
        <f t="shared" si="20"/>
        <v/>
      </c>
      <c r="C165" s="221" t="str">
        <f t="shared" si="21"/>
        <v/>
      </c>
      <c r="D165" s="155" t="str">
        <f t="shared" si="28"/>
        <v/>
      </c>
      <c r="E165" s="155" t="str">
        <f t="shared" si="29"/>
        <v/>
      </c>
      <c r="F165" s="155" t="str">
        <f t="shared" si="22"/>
        <v/>
      </c>
      <c r="G165" s="155" t="str">
        <f t="shared" si="24"/>
        <v/>
      </c>
      <c r="H165" s="155" t="str">
        <f t="shared" si="25"/>
        <v/>
      </c>
      <c r="I165" s="155" t="str">
        <f t="shared" si="26"/>
        <v/>
      </c>
      <c r="J165" s="155" t="str">
        <f t="shared" si="23"/>
        <v/>
      </c>
    </row>
    <row r="166" spans="1:10">
      <c r="A166" s="219" t="str">
        <f t="shared" si="27"/>
        <v/>
      </c>
      <c r="B166" s="155" t="str">
        <f t="shared" si="20"/>
        <v/>
      </c>
      <c r="C166" s="221" t="str">
        <f t="shared" si="21"/>
        <v/>
      </c>
      <c r="D166" s="155" t="str">
        <f t="shared" si="28"/>
        <v/>
      </c>
      <c r="E166" s="155" t="str">
        <f t="shared" si="29"/>
        <v/>
      </c>
      <c r="F166" s="155" t="str">
        <f t="shared" si="22"/>
        <v/>
      </c>
      <c r="G166" s="155" t="str">
        <f t="shared" si="24"/>
        <v/>
      </c>
      <c r="H166" s="155" t="str">
        <f t="shared" si="25"/>
        <v/>
      </c>
      <c r="I166" s="155" t="str">
        <f t="shared" si="26"/>
        <v/>
      </c>
      <c r="J166" s="155" t="str">
        <f t="shared" si="23"/>
        <v/>
      </c>
    </row>
    <row r="167" spans="1:10">
      <c r="A167" s="219" t="str">
        <f t="shared" si="27"/>
        <v/>
      </c>
      <c r="B167" s="155" t="str">
        <f t="shared" si="20"/>
        <v/>
      </c>
      <c r="C167" s="221" t="str">
        <f t="shared" si="21"/>
        <v/>
      </c>
      <c r="D167" s="155" t="str">
        <f t="shared" si="28"/>
        <v/>
      </c>
      <c r="E167" s="155" t="str">
        <f t="shared" si="29"/>
        <v/>
      </c>
      <c r="F167" s="155" t="str">
        <f t="shared" si="22"/>
        <v/>
      </c>
      <c r="G167" s="155" t="str">
        <f t="shared" si="24"/>
        <v/>
      </c>
      <c r="H167" s="155" t="str">
        <f t="shared" si="25"/>
        <v/>
      </c>
      <c r="I167" s="155" t="str">
        <f t="shared" si="26"/>
        <v/>
      </c>
      <c r="J167" s="155" t="str">
        <f t="shared" si="23"/>
        <v/>
      </c>
    </row>
    <row r="168" spans="1:10">
      <c r="A168" s="219" t="str">
        <f t="shared" si="27"/>
        <v/>
      </c>
      <c r="B168" s="155" t="str">
        <f t="shared" si="20"/>
        <v/>
      </c>
      <c r="C168" s="221" t="str">
        <f t="shared" si="21"/>
        <v/>
      </c>
      <c r="D168" s="155" t="str">
        <f t="shared" si="28"/>
        <v/>
      </c>
      <c r="E168" s="155" t="str">
        <f t="shared" si="29"/>
        <v/>
      </c>
      <c r="F168" s="155" t="str">
        <f t="shared" si="22"/>
        <v/>
      </c>
      <c r="G168" s="155" t="str">
        <f t="shared" si="24"/>
        <v/>
      </c>
      <c r="H168" s="155" t="str">
        <f t="shared" si="25"/>
        <v/>
      </c>
      <c r="I168" s="155" t="str">
        <f t="shared" si="26"/>
        <v/>
      </c>
      <c r="J168" s="155" t="str">
        <f t="shared" si="23"/>
        <v/>
      </c>
    </row>
    <row r="169" spans="1:10">
      <c r="A169" s="219" t="str">
        <f t="shared" si="27"/>
        <v/>
      </c>
      <c r="B169" s="155" t="str">
        <f t="shared" si="20"/>
        <v/>
      </c>
      <c r="C169" s="221" t="str">
        <f t="shared" si="21"/>
        <v/>
      </c>
      <c r="D169" s="155" t="str">
        <f t="shared" si="28"/>
        <v/>
      </c>
      <c r="E169" s="155" t="str">
        <f t="shared" si="29"/>
        <v/>
      </c>
      <c r="F169" s="155" t="str">
        <f t="shared" si="22"/>
        <v/>
      </c>
      <c r="G169" s="155" t="str">
        <f t="shared" si="24"/>
        <v/>
      </c>
      <c r="H169" s="155" t="str">
        <f t="shared" si="25"/>
        <v/>
      </c>
      <c r="I169" s="155" t="str">
        <f t="shared" si="26"/>
        <v/>
      </c>
      <c r="J169" s="155" t="str">
        <f t="shared" si="23"/>
        <v/>
      </c>
    </row>
    <row r="170" spans="1:10">
      <c r="A170" s="219" t="str">
        <f t="shared" si="27"/>
        <v/>
      </c>
      <c r="B170" s="155" t="str">
        <f t="shared" si="20"/>
        <v/>
      </c>
      <c r="C170" s="221" t="str">
        <f t="shared" si="21"/>
        <v/>
      </c>
      <c r="D170" s="155" t="str">
        <f t="shared" si="28"/>
        <v/>
      </c>
      <c r="E170" s="155" t="str">
        <f t="shared" si="29"/>
        <v/>
      </c>
      <c r="F170" s="155" t="str">
        <f t="shared" si="22"/>
        <v/>
      </c>
      <c r="G170" s="155" t="str">
        <f t="shared" si="24"/>
        <v/>
      </c>
      <c r="H170" s="155" t="str">
        <f t="shared" si="25"/>
        <v/>
      </c>
      <c r="I170" s="155" t="str">
        <f t="shared" si="26"/>
        <v/>
      </c>
      <c r="J170" s="155" t="str">
        <f t="shared" si="23"/>
        <v/>
      </c>
    </row>
    <row r="171" spans="1:10">
      <c r="A171" s="219" t="str">
        <f t="shared" si="27"/>
        <v/>
      </c>
      <c r="B171" s="155" t="str">
        <f t="shared" si="20"/>
        <v/>
      </c>
      <c r="C171" s="221" t="str">
        <f t="shared" si="21"/>
        <v/>
      </c>
      <c r="D171" s="155" t="str">
        <f t="shared" si="28"/>
        <v/>
      </c>
      <c r="E171" s="155" t="str">
        <f t="shared" si="29"/>
        <v/>
      </c>
      <c r="F171" s="155" t="str">
        <f t="shared" si="22"/>
        <v/>
      </c>
      <c r="G171" s="155" t="str">
        <f t="shared" si="24"/>
        <v/>
      </c>
      <c r="H171" s="155" t="str">
        <f t="shared" si="25"/>
        <v/>
      </c>
      <c r="I171" s="155" t="str">
        <f t="shared" si="26"/>
        <v/>
      </c>
      <c r="J171" s="155" t="str">
        <f t="shared" si="23"/>
        <v/>
      </c>
    </row>
    <row r="172" spans="1:10">
      <c r="A172" s="219" t="str">
        <f t="shared" si="27"/>
        <v/>
      </c>
      <c r="B172" s="155" t="str">
        <f t="shared" si="20"/>
        <v/>
      </c>
      <c r="C172" s="221" t="str">
        <f t="shared" si="21"/>
        <v/>
      </c>
      <c r="D172" s="155" t="str">
        <f t="shared" si="28"/>
        <v/>
      </c>
      <c r="E172" s="155" t="str">
        <f t="shared" si="29"/>
        <v/>
      </c>
      <c r="F172" s="155" t="str">
        <f t="shared" si="22"/>
        <v/>
      </c>
      <c r="G172" s="155" t="str">
        <f t="shared" si="24"/>
        <v/>
      </c>
      <c r="H172" s="155" t="str">
        <f t="shared" si="25"/>
        <v/>
      </c>
      <c r="I172" s="155" t="str">
        <f t="shared" si="26"/>
        <v/>
      </c>
      <c r="J172" s="155" t="str">
        <f t="shared" si="23"/>
        <v/>
      </c>
    </row>
    <row r="173" spans="1:10">
      <c r="A173" s="219" t="str">
        <f t="shared" si="27"/>
        <v/>
      </c>
      <c r="B173" s="155" t="str">
        <f t="shared" si="20"/>
        <v/>
      </c>
      <c r="C173" s="221" t="str">
        <f t="shared" si="21"/>
        <v/>
      </c>
      <c r="D173" s="155" t="str">
        <f t="shared" si="28"/>
        <v/>
      </c>
      <c r="E173" s="155" t="str">
        <f t="shared" si="29"/>
        <v/>
      </c>
      <c r="F173" s="155" t="str">
        <f t="shared" si="22"/>
        <v/>
      </c>
      <c r="G173" s="155" t="str">
        <f t="shared" si="24"/>
        <v/>
      </c>
      <c r="H173" s="155" t="str">
        <f t="shared" si="25"/>
        <v/>
      </c>
      <c r="I173" s="155" t="str">
        <f t="shared" si="26"/>
        <v/>
      </c>
      <c r="J173" s="155" t="str">
        <f t="shared" si="23"/>
        <v/>
      </c>
    </row>
    <row r="174" spans="1:10">
      <c r="A174" s="219" t="str">
        <f t="shared" si="27"/>
        <v/>
      </c>
      <c r="B174" s="155" t="str">
        <f t="shared" si="20"/>
        <v/>
      </c>
      <c r="C174" s="221" t="str">
        <f t="shared" si="21"/>
        <v/>
      </c>
      <c r="D174" s="155" t="str">
        <f t="shared" si="28"/>
        <v/>
      </c>
      <c r="E174" s="155" t="str">
        <f t="shared" si="29"/>
        <v/>
      </c>
      <c r="F174" s="155" t="str">
        <f t="shared" si="22"/>
        <v/>
      </c>
      <c r="G174" s="155" t="str">
        <f t="shared" si="24"/>
        <v/>
      </c>
      <c r="H174" s="155" t="str">
        <f t="shared" si="25"/>
        <v/>
      </c>
      <c r="I174" s="155" t="str">
        <f t="shared" si="26"/>
        <v/>
      </c>
      <c r="J174" s="155" t="str">
        <f t="shared" si="23"/>
        <v/>
      </c>
    </row>
    <row r="175" spans="1:10">
      <c r="A175" s="219" t="str">
        <f t="shared" si="27"/>
        <v/>
      </c>
      <c r="B175" s="155" t="str">
        <f t="shared" si="20"/>
        <v/>
      </c>
      <c r="C175" s="221" t="str">
        <f t="shared" si="21"/>
        <v/>
      </c>
      <c r="D175" s="155" t="str">
        <f t="shared" si="28"/>
        <v/>
      </c>
      <c r="E175" s="155" t="str">
        <f t="shared" si="29"/>
        <v/>
      </c>
      <c r="F175" s="155" t="str">
        <f t="shared" si="22"/>
        <v/>
      </c>
      <c r="G175" s="155" t="str">
        <f t="shared" si="24"/>
        <v/>
      </c>
      <c r="H175" s="155" t="str">
        <f t="shared" si="25"/>
        <v/>
      </c>
      <c r="I175" s="155" t="str">
        <f t="shared" si="26"/>
        <v/>
      </c>
      <c r="J175" s="155" t="str">
        <f t="shared" si="23"/>
        <v/>
      </c>
    </row>
    <row r="176" spans="1:10">
      <c r="A176" s="219" t="str">
        <f t="shared" si="27"/>
        <v/>
      </c>
      <c r="B176" s="155" t="str">
        <f t="shared" si="20"/>
        <v/>
      </c>
      <c r="C176" s="221" t="str">
        <f t="shared" si="21"/>
        <v/>
      </c>
      <c r="D176" s="155" t="str">
        <f t="shared" si="28"/>
        <v/>
      </c>
      <c r="E176" s="155" t="str">
        <f t="shared" si="29"/>
        <v/>
      </c>
      <c r="F176" s="155" t="str">
        <f t="shared" si="22"/>
        <v/>
      </c>
      <c r="G176" s="155" t="str">
        <f t="shared" si="24"/>
        <v/>
      </c>
      <c r="H176" s="155" t="str">
        <f t="shared" si="25"/>
        <v/>
      </c>
      <c r="I176" s="155" t="str">
        <f t="shared" si="26"/>
        <v/>
      </c>
      <c r="J176" s="155" t="str">
        <f t="shared" si="23"/>
        <v/>
      </c>
    </row>
    <row r="177" spans="1:10">
      <c r="A177" s="219" t="str">
        <f t="shared" si="27"/>
        <v/>
      </c>
      <c r="B177" s="155" t="str">
        <f t="shared" si="20"/>
        <v/>
      </c>
      <c r="C177" s="221" t="str">
        <f t="shared" si="21"/>
        <v/>
      </c>
      <c r="D177" s="155" t="str">
        <f t="shared" si="28"/>
        <v/>
      </c>
      <c r="E177" s="155" t="str">
        <f t="shared" si="29"/>
        <v/>
      </c>
      <c r="F177" s="155" t="str">
        <f t="shared" si="22"/>
        <v/>
      </c>
      <c r="G177" s="155" t="str">
        <f t="shared" si="24"/>
        <v/>
      </c>
      <c r="H177" s="155" t="str">
        <f t="shared" si="25"/>
        <v/>
      </c>
      <c r="I177" s="155" t="str">
        <f t="shared" si="26"/>
        <v/>
      </c>
      <c r="J177" s="155" t="str">
        <f t="shared" si="23"/>
        <v/>
      </c>
    </row>
    <row r="178" spans="1:10">
      <c r="A178" s="219" t="str">
        <f t="shared" si="27"/>
        <v/>
      </c>
      <c r="B178" s="155" t="str">
        <f t="shared" si="20"/>
        <v/>
      </c>
      <c r="C178" s="221" t="str">
        <f t="shared" si="21"/>
        <v/>
      </c>
      <c r="D178" s="155" t="str">
        <f t="shared" si="28"/>
        <v/>
      </c>
      <c r="E178" s="155" t="str">
        <f t="shared" si="29"/>
        <v/>
      </c>
      <c r="F178" s="155" t="str">
        <f t="shared" si="22"/>
        <v/>
      </c>
      <c r="G178" s="155" t="str">
        <f t="shared" si="24"/>
        <v/>
      </c>
      <c r="H178" s="155" t="str">
        <f t="shared" si="25"/>
        <v/>
      </c>
      <c r="I178" s="155" t="str">
        <f t="shared" si="26"/>
        <v/>
      </c>
      <c r="J178" s="155" t="str">
        <f t="shared" si="23"/>
        <v/>
      </c>
    </row>
    <row r="179" spans="1:10">
      <c r="A179" s="219" t="str">
        <f t="shared" si="27"/>
        <v/>
      </c>
      <c r="B179" s="155" t="str">
        <f t="shared" si="20"/>
        <v/>
      </c>
      <c r="C179" s="221" t="str">
        <f t="shared" si="21"/>
        <v/>
      </c>
      <c r="D179" s="155" t="str">
        <f t="shared" si="28"/>
        <v/>
      </c>
      <c r="E179" s="155" t="str">
        <f t="shared" si="29"/>
        <v/>
      </c>
      <c r="F179" s="155" t="str">
        <f t="shared" si="22"/>
        <v/>
      </c>
      <c r="G179" s="155" t="str">
        <f t="shared" si="24"/>
        <v/>
      </c>
      <c r="H179" s="155" t="str">
        <f t="shared" si="25"/>
        <v/>
      </c>
      <c r="I179" s="155" t="str">
        <f t="shared" si="26"/>
        <v/>
      </c>
      <c r="J179" s="155" t="str">
        <f t="shared" si="23"/>
        <v/>
      </c>
    </row>
    <row r="180" spans="1:10">
      <c r="A180" s="219" t="str">
        <f t="shared" si="27"/>
        <v/>
      </c>
      <c r="B180" s="155" t="str">
        <f t="shared" si="20"/>
        <v/>
      </c>
      <c r="C180" s="221" t="str">
        <f t="shared" si="21"/>
        <v/>
      </c>
      <c r="D180" s="155" t="str">
        <f t="shared" si="28"/>
        <v/>
      </c>
      <c r="E180" s="155" t="str">
        <f t="shared" si="29"/>
        <v/>
      </c>
      <c r="F180" s="155" t="str">
        <f t="shared" si="22"/>
        <v/>
      </c>
      <c r="G180" s="155" t="str">
        <f t="shared" si="24"/>
        <v/>
      </c>
      <c r="H180" s="155" t="str">
        <f t="shared" si="25"/>
        <v/>
      </c>
      <c r="I180" s="155" t="str">
        <f t="shared" si="26"/>
        <v/>
      </c>
      <c r="J180" s="155" t="str">
        <f t="shared" si="23"/>
        <v/>
      </c>
    </row>
    <row r="181" spans="1:10">
      <c r="A181" s="219" t="str">
        <f t="shared" si="27"/>
        <v/>
      </c>
      <c r="B181" s="155" t="str">
        <f t="shared" si="20"/>
        <v/>
      </c>
      <c r="C181" s="221" t="str">
        <f t="shared" si="21"/>
        <v/>
      </c>
      <c r="D181" s="155" t="str">
        <f t="shared" si="28"/>
        <v/>
      </c>
      <c r="E181" s="155" t="str">
        <f t="shared" si="29"/>
        <v/>
      </c>
      <c r="F181" s="155" t="str">
        <f t="shared" si="22"/>
        <v/>
      </c>
      <c r="G181" s="155" t="str">
        <f t="shared" si="24"/>
        <v/>
      </c>
      <c r="H181" s="155" t="str">
        <f t="shared" si="25"/>
        <v/>
      </c>
      <c r="I181" s="155" t="str">
        <f t="shared" si="26"/>
        <v/>
      </c>
      <c r="J181" s="155" t="str">
        <f t="shared" si="23"/>
        <v/>
      </c>
    </row>
    <row r="182" spans="1:10">
      <c r="A182" s="219" t="str">
        <f t="shared" si="27"/>
        <v/>
      </c>
      <c r="B182" s="155" t="str">
        <f t="shared" si="20"/>
        <v/>
      </c>
      <c r="C182" s="221" t="str">
        <f t="shared" si="21"/>
        <v/>
      </c>
      <c r="D182" s="155" t="str">
        <f t="shared" si="28"/>
        <v/>
      </c>
      <c r="E182" s="155" t="str">
        <f t="shared" si="29"/>
        <v/>
      </c>
      <c r="F182" s="155" t="str">
        <f t="shared" si="22"/>
        <v/>
      </c>
      <c r="G182" s="155" t="str">
        <f t="shared" si="24"/>
        <v/>
      </c>
      <c r="H182" s="155" t="str">
        <f t="shared" si="25"/>
        <v/>
      </c>
      <c r="I182" s="155" t="str">
        <f t="shared" si="26"/>
        <v/>
      </c>
      <c r="J182" s="155" t="str">
        <f t="shared" si="23"/>
        <v/>
      </c>
    </row>
    <row r="183" spans="1:10">
      <c r="A183" s="219" t="str">
        <f t="shared" si="27"/>
        <v/>
      </c>
      <c r="B183" s="155" t="str">
        <f t="shared" si="20"/>
        <v/>
      </c>
      <c r="C183" s="221" t="str">
        <f t="shared" si="21"/>
        <v/>
      </c>
      <c r="D183" s="155" t="str">
        <f t="shared" si="28"/>
        <v/>
      </c>
      <c r="E183" s="155" t="str">
        <f t="shared" si="29"/>
        <v/>
      </c>
      <c r="F183" s="155" t="str">
        <f t="shared" si="22"/>
        <v/>
      </c>
      <c r="G183" s="155" t="str">
        <f t="shared" si="24"/>
        <v/>
      </c>
      <c r="H183" s="155" t="str">
        <f t="shared" si="25"/>
        <v/>
      </c>
      <c r="I183" s="155" t="str">
        <f t="shared" si="26"/>
        <v/>
      </c>
      <c r="J183" s="155" t="str">
        <f t="shared" si="23"/>
        <v/>
      </c>
    </row>
    <row r="184" spans="1:10">
      <c r="A184" s="219" t="str">
        <f t="shared" si="27"/>
        <v/>
      </c>
      <c r="B184" s="155" t="str">
        <f t="shared" si="20"/>
        <v/>
      </c>
      <c r="C184" s="221" t="str">
        <f t="shared" si="21"/>
        <v/>
      </c>
      <c r="D184" s="155" t="str">
        <f t="shared" si="28"/>
        <v/>
      </c>
      <c r="E184" s="155" t="str">
        <f t="shared" si="29"/>
        <v/>
      </c>
      <c r="F184" s="155" t="str">
        <f t="shared" si="22"/>
        <v/>
      </c>
      <c r="G184" s="155" t="str">
        <f t="shared" si="24"/>
        <v/>
      </c>
      <c r="H184" s="155" t="str">
        <f t="shared" si="25"/>
        <v/>
      </c>
      <c r="I184" s="155" t="str">
        <f t="shared" si="26"/>
        <v/>
      </c>
      <c r="J184" s="155" t="str">
        <f t="shared" si="23"/>
        <v/>
      </c>
    </row>
    <row r="185" spans="1:10">
      <c r="A185" s="219" t="str">
        <f t="shared" si="27"/>
        <v/>
      </c>
      <c r="B185" s="155" t="str">
        <f t="shared" si="20"/>
        <v/>
      </c>
      <c r="C185" s="221" t="str">
        <f t="shared" si="21"/>
        <v/>
      </c>
      <c r="D185" s="155" t="str">
        <f t="shared" si="28"/>
        <v/>
      </c>
      <c r="E185" s="155" t="str">
        <f t="shared" si="29"/>
        <v/>
      </c>
      <c r="F185" s="155" t="str">
        <f t="shared" si="22"/>
        <v/>
      </c>
      <c r="G185" s="155" t="str">
        <f t="shared" si="24"/>
        <v/>
      </c>
      <c r="H185" s="155" t="str">
        <f t="shared" si="25"/>
        <v/>
      </c>
      <c r="I185" s="155" t="str">
        <f t="shared" si="26"/>
        <v/>
      </c>
      <c r="J185" s="155" t="str">
        <f t="shared" si="23"/>
        <v/>
      </c>
    </row>
    <row r="186" spans="1:10">
      <c r="A186" s="219" t="str">
        <f t="shared" si="27"/>
        <v/>
      </c>
      <c r="B186" s="155" t="str">
        <f t="shared" ref="B186:B249" si="30">IF(ISERROR(A186*E186),"",(A186*E186))</f>
        <v/>
      </c>
      <c r="C186" s="221" t="str">
        <f t="shared" ref="C186:C249" si="31">IF(ISERROR($C$4-B186),"",($C$4-B186))</f>
        <v/>
      </c>
      <c r="D186" s="155" t="str">
        <f t="shared" si="28"/>
        <v/>
      </c>
      <c r="E186" s="155" t="str">
        <f t="shared" si="29"/>
        <v/>
      </c>
      <c r="F186" s="155" t="str">
        <f t="shared" si="22"/>
        <v/>
      </c>
      <c r="G186" s="155" t="str">
        <f t="shared" si="24"/>
        <v/>
      </c>
      <c r="H186" s="155" t="str">
        <f t="shared" si="25"/>
        <v/>
      </c>
      <c r="I186" s="155" t="str">
        <f t="shared" si="26"/>
        <v/>
      </c>
      <c r="J186" s="155" t="str">
        <f t="shared" si="23"/>
        <v/>
      </c>
    </row>
    <row r="187" spans="1:10">
      <c r="A187" s="219" t="str">
        <f t="shared" si="27"/>
        <v/>
      </c>
      <c r="B187" s="155" t="str">
        <f t="shared" si="30"/>
        <v/>
      </c>
      <c r="C187" s="221" t="str">
        <f t="shared" si="31"/>
        <v/>
      </c>
      <c r="D187" s="155" t="str">
        <f t="shared" si="28"/>
        <v/>
      </c>
      <c r="E187" s="155" t="str">
        <f t="shared" si="29"/>
        <v/>
      </c>
      <c r="F187" s="155" t="str">
        <f t="shared" si="22"/>
        <v/>
      </c>
      <c r="G187" s="155" t="str">
        <f t="shared" si="24"/>
        <v/>
      </c>
      <c r="H187" s="155" t="str">
        <f t="shared" si="25"/>
        <v/>
      </c>
      <c r="I187" s="155" t="str">
        <f t="shared" si="26"/>
        <v/>
      </c>
      <c r="J187" s="155" t="str">
        <f t="shared" si="23"/>
        <v/>
      </c>
    </row>
    <row r="188" spans="1:10">
      <c r="A188" s="219" t="str">
        <f t="shared" si="27"/>
        <v/>
      </c>
      <c r="B188" s="155" t="str">
        <f t="shared" si="30"/>
        <v/>
      </c>
      <c r="C188" s="221" t="str">
        <f t="shared" si="31"/>
        <v/>
      </c>
      <c r="D188" s="155" t="str">
        <f t="shared" si="28"/>
        <v/>
      </c>
      <c r="E188" s="155" t="str">
        <f t="shared" si="29"/>
        <v/>
      </c>
      <c r="F188" s="155" t="str">
        <f t="shared" si="22"/>
        <v/>
      </c>
      <c r="G188" s="155" t="str">
        <f t="shared" si="24"/>
        <v/>
      </c>
      <c r="H188" s="155" t="str">
        <f t="shared" si="25"/>
        <v/>
      </c>
      <c r="I188" s="155" t="str">
        <f t="shared" si="26"/>
        <v/>
      </c>
      <c r="J188" s="155" t="str">
        <f t="shared" si="23"/>
        <v/>
      </c>
    </row>
    <row r="189" spans="1:10">
      <c r="A189" s="219" t="str">
        <f t="shared" si="27"/>
        <v/>
      </c>
      <c r="B189" s="155" t="str">
        <f t="shared" si="30"/>
        <v/>
      </c>
      <c r="C189" s="221" t="str">
        <f t="shared" si="31"/>
        <v/>
      </c>
      <c r="D189" s="155" t="str">
        <f t="shared" si="28"/>
        <v/>
      </c>
      <c r="E189" s="155" t="str">
        <f t="shared" si="29"/>
        <v/>
      </c>
      <c r="F189" s="155" t="str">
        <f t="shared" si="22"/>
        <v/>
      </c>
      <c r="G189" s="155" t="str">
        <f t="shared" si="24"/>
        <v/>
      </c>
      <c r="H189" s="155" t="str">
        <f t="shared" si="25"/>
        <v/>
      </c>
      <c r="I189" s="155" t="str">
        <f t="shared" si="26"/>
        <v/>
      </c>
      <c r="J189" s="155" t="str">
        <f t="shared" si="23"/>
        <v/>
      </c>
    </row>
    <row r="190" spans="1:10">
      <c r="A190" s="219" t="str">
        <f t="shared" si="27"/>
        <v/>
      </c>
      <c r="B190" s="155" t="str">
        <f t="shared" si="30"/>
        <v/>
      </c>
      <c r="C190" s="221" t="str">
        <f t="shared" si="31"/>
        <v/>
      </c>
      <c r="D190" s="155" t="str">
        <f t="shared" si="28"/>
        <v/>
      </c>
      <c r="E190" s="155" t="str">
        <f t="shared" si="29"/>
        <v/>
      </c>
      <c r="F190" s="155" t="str">
        <f t="shared" si="22"/>
        <v/>
      </c>
      <c r="G190" s="155" t="str">
        <f t="shared" si="24"/>
        <v/>
      </c>
      <c r="H190" s="155" t="str">
        <f t="shared" si="25"/>
        <v/>
      </c>
      <c r="I190" s="155" t="str">
        <f t="shared" si="26"/>
        <v/>
      </c>
      <c r="J190" s="155" t="str">
        <f t="shared" si="23"/>
        <v/>
      </c>
    </row>
    <row r="191" spans="1:10">
      <c r="A191" s="219" t="str">
        <f t="shared" si="27"/>
        <v/>
      </c>
      <c r="B191" s="155" t="str">
        <f t="shared" si="30"/>
        <v/>
      </c>
      <c r="C191" s="221" t="str">
        <f t="shared" si="31"/>
        <v/>
      </c>
      <c r="D191" s="155" t="str">
        <f t="shared" si="28"/>
        <v/>
      </c>
      <c r="E191" s="155" t="str">
        <f t="shared" si="29"/>
        <v/>
      </c>
      <c r="F191" s="155" t="str">
        <f t="shared" si="22"/>
        <v/>
      </c>
      <c r="G191" s="155" t="str">
        <f t="shared" si="24"/>
        <v/>
      </c>
      <c r="H191" s="155" t="str">
        <f t="shared" si="25"/>
        <v/>
      </c>
      <c r="I191" s="155" t="str">
        <f t="shared" si="26"/>
        <v/>
      </c>
      <c r="J191" s="155" t="str">
        <f t="shared" si="23"/>
        <v/>
      </c>
    </row>
    <row r="192" spans="1:10">
      <c r="A192" s="219" t="str">
        <f t="shared" si="27"/>
        <v/>
      </c>
      <c r="B192" s="155" t="str">
        <f t="shared" si="30"/>
        <v/>
      </c>
      <c r="C192" s="221" t="str">
        <f t="shared" si="31"/>
        <v/>
      </c>
      <c r="D192" s="155" t="str">
        <f t="shared" si="28"/>
        <v/>
      </c>
      <c r="E192" s="155" t="str">
        <f t="shared" si="29"/>
        <v/>
      </c>
      <c r="F192" s="155" t="str">
        <f t="shared" si="22"/>
        <v/>
      </c>
      <c r="G192" s="155" t="str">
        <f t="shared" si="24"/>
        <v/>
      </c>
      <c r="H192" s="155" t="str">
        <f t="shared" si="25"/>
        <v/>
      </c>
      <c r="I192" s="155" t="str">
        <f t="shared" si="26"/>
        <v/>
      </c>
      <c r="J192" s="155" t="str">
        <f t="shared" si="23"/>
        <v/>
      </c>
    </row>
    <row r="193" spans="1:10">
      <c r="A193" s="219" t="str">
        <f t="shared" si="27"/>
        <v/>
      </c>
      <c r="B193" s="155" t="str">
        <f t="shared" si="30"/>
        <v/>
      </c>
      <c r="C193" s="221" t="str">
        <f t="shared" si="31"/>
        <v/>
      </c>
      <c r="D193" s="155" t="str">
        <f t="shared" si="28"/>
        <v/>
      </c>
      <c r="E193" s="155" t="str">
        <f t="shared" si="29"/>
        <v/>
      </c>
      <c r="F193" s="155" t="str">
        <f t="shared" si="22"/>
        <v/>
      </c>
      <c r="G193" s="155" t="str">
        <f t="shared" si="24"/>
        <v/>
      </c>
      <c r="H193" s="155" t="str">
        <f t="shared" si="25"/>
        <v/>
      </c>
      <c r="I193" s="155" t="str">
        <f t="shared" si="26"/>
        <v/>
      </c>
      <c r="J193" s="155" t="str">
        <f t="shared" si="23"/>
        <v/>
      </c>
    </row>
    <row r="194" spans="1:10">
      <c r="A194" s="219" t="str">
        <f t="shared" si="27"/>
        <v/>
      </c>
      <c r="B194" s="155" t="str">
        <f t="shared" si="30"/>
        <v/>
      </c>
      <c r="C194" s="221" t="str">
        <f t="shared" si="31"/>
        <v/>
      </c>
      <c r="D194" s="155" t="str">
        <f t="shared" si="28"/>
        <v/>
      </c>
      <c r="E194" s="155" t="str">
        <f t="shared" si="29"/>
        <v/>
      </c>
      <c r="F194" s="155" t="str">
        <f t="shared" ref="F194:F257" si="32">IF(ISERROR(D194+E194),"",(D194+E194))</f>
        <v/>
      </c>
      <c r="G194" s="155" t="str">
        <f t="shared" si="24"/>
        <v/>
      </c>
      <c r="H194" s="155" t="str">
        <f t="shared" si="25"/>
        <v/>
      </c>
      <c r="I194" s="155" t="str">
        <f t="shared" si="26"/>
        <v/>
      </c>
      <c r="J194" s="155" t="str">
        <f t="shared" ref="J194:J257" si="33">IF(ISERROR(F194+G194+H194),"",(F194+G194+H194+I194))</f>
        <v/>
      </c>
    </row>
    <row r="195" spans="1:10">
      <c r="A195" s="219" t="str">
        <f t="shared" si="27"/>
        <v/>
      </c>
      <c r="B195" s="155" t="str">
        <f t="shared" si="30"/>
        <v/>
      </c>
      <c r="C195" s="221" t="str">
        <f t="shared" si="31"/>
        <v/>
      </c>
      <c r="D195" s="155" t="str">
        <f t="shared" si="28"/>
        <v/>
      </c>
      <c r="E195" s="155" t="str">
        <f t="shared" si="29"/>
        <v/>
      </c>
      <c r="F195" s="155" t="str">
        <f t="shared" si="32"/>
        <v/>
      </c>
      <c r="G195" s="155" t="str">
        <f t="shared" si="24"/>
        <v/>
      </c>
      <c r="H195" s="155" t="str">
        <f t="shared" si="25"/>
        <v/>
      </c>
      <c r="I195" s="155" t="str">
        <f t="shared" si="26"/>
        <v/>
      </c>
      <c r="J195" s="155" t="str">
        <f t="shared" si="33"/>
        <v/>
      </c>
    </row>
    <row r="196" spans="1:10">
      <c r="A196" s="219" t="str">
        <f t="shared" si="27"/>
        <v/>
      </c>
      <c r="B196" s="155" t="str">
        <f t="shared" si="30"/>
        <v/>
      </c>
      <c r="C196" s="221" t="str">
        <f t="shared" si="31"/>
        <v/>
      </c>
      <c r="D196" s="155" t="str">
        <f t="shared" si="28"/>
        <v/>
      </c>
      <c r="E196" s="155" t="str">
        <f t="shared" si="29"/>
        <v/>
      </c>
      <c r="F196" s="155" t="str">
        <f t="shared" si="32"/>
        <v/>
      </c>
      <c r="G196" s="155" t="str">
        <f t="shared" si="24"/>
        <v/>
      </c>
      <c r="H196" s="155" t="str">
        <f t="shared" si="25"/>
        <v/>
      </c>
      <c r="I196" s="155" t="str">
        <f t="shared" si="26"/>
        <v/>
      </c>
      <c r="J196" s="155" t="str">
        <f t="shared" si="33"/>
        <v/>
      </c>
    </row>
    <row r="197" spans="1:10">
      <c r="A197" s="219" t="str">
        <f t="shared" si="27"/>
        <v/>
      </c>
      <c r="B197" s="155" t="str">
        <f t="shared" si="30"/>
        <v/>
      </c>
      <c r="C197" s="221" t="str">
        <f t="shared" si="31"/>
        <v/>
      </c>
      <c r="D197" s="155" t="str">
        <f t="shared" si="28"/>
        <v/>
      </c>
      <c r="E197" s="155" t="str">
        <f t="shared" si="29"/>
        <v/>
      </c>
      <c r="F197" s="155" t="str">
        <f t="shared" si="32"/>
        <v/>
      </c>
      <c r="G197" s="155" t="str">
        <f t="shared" si="24"/>
        <v/>
      </c>
      <c r="H197" s="155" t="str">
        <f t="shared" si="25"/>
        <v/>
      </c>
      <c r="I197" s="155" t="str">
        <f t="shared" si="26"/>
        <v/>
      </c>
      <c r="J197" s="155" t="str">
        <f t="shared" si="33"/>
        <v/>
      </c>
    </row>
    <row r="198" spans="1:10">
      <c r="A198" s="219" t="str">
        <f t="shared" si="27"/>
        <v/>
      </c>
      <c r="B198" s="155" t="str">
        <f t="shared" si="30"/>
        <v/>
      </c>
      <c r="C198" s="221" t="str">
        <f t="shared" si="31"/>
        <v/>
      </c>
      <c r="D198" s="155" t="str">
        <f t="shared" si="28"/>
        <v/>
      </c>
      <c r="E198" s="155" t="str">
        <f t="shared" si="29"/>
        <v/>
      </c>
      <c r="F198" s="155" t="str">
        <f t="shared" si="32"/>
        <v/>
      </c>
      <c r="G198" s="155" t="str">
        <f t="shared" si="24"/>
        <v/>
      </c>
      <c r="H198" s="155" t="str">
        <f t="shared" si="25"/>
        <v/>
      </c>
      <c r="I198" s="155" t="str">
        <f t="shared" si="26"/>
        <v/>
      </c>
      <c r="J198" s="155" t="str">
        <f t="shared" si="33"/>
        <v/>
      </c>
    </row>
    <row r="199" spans="1:10">
      <c r="A199" s="219" t="str">
        <f t="shared" si="27"/>
        <v/>
      </c>
      <c r="B199" s="155" t="str">
        <f t="shared" si="30"/>
        <v/>
      </c>
      <c r="C199" s="221" t="str">
        <f t="shared" si="31"/>
        <v/>
      </c>
      <c r="D199" s="155" t="str">
        <f t="shared" si="28"/>
        <v/>
      </c>
      <c r="E199" s="155" t="str">
        <f t="shared" si="29"/>
        <v/>
      </c>
      <c r="F199" s="155" t="str">
        <f t="shared" si="32"/>
        <v/>
      </c>
      <c r="G199" s="155" t="str">
        <f t="shared" si="24"/>
        <v/>
      </c>
      <c r="H199" s="155" t="str">
        <f t="shared" si="25"/>
        <v/>
      </c>
      <c r="I199" s="155" t="str">
        <f t="shared" si="26"/>
        <v/>
      </c>
      <c r="J199" s="155" t="str">
        <f t="shared" si="33"/>
        <v/>
      </c>
    </row>
    <row r="200" spans="1:10">
      <c r="A200" s="219" t="str">
        <f t="shared" si="27"/>
        <v/>
      </c>
      <c r="B200" s="155" t="str">
        <f t="shared" si="30"/>
        <v/>
      </c>
      <c r="C200" s="221" t="str">
        <f t="shared" si="31"/>
        <v/>
      </c>
      <c r="D200" s="155" t="str">
        <f t="shared" si="28"/>
        <v/>
      </c>
      <c r="E200" s="155" t="str">
        <f t="shared" si="29"/>
        <v/>
      </c>
      <c r="F200" s="155" t="str">
        <f t="shared" si="32"/>
        <v/>
      </c>
      <c r="G200" s="155" t="str">
        <f t="shared" si="24"/>
        <v/>
      </c>
      <c r="H200" s="155" t="str">
        <f t="shared" si="25"/>
        <v/>
      </c>
      <c r="I200" s="155" t="str">
        <f t="shared" si="26"/>
        <v/>
      </c>
      <c r="J200" s="155" t="str">
        <f t="shared" si="33"/>
        <v/>
      </c>
    </row>
    <row r="201" spans="1:10">
      <c r="A201" s="219" t="str">
        <f t="shared" si="27"/>
        <v/>
      </c>
      <c r="B201" s="155" t="str">
        <f t="shared" si="30"/>
        <v/>
      </c>
      <c r="C201" s="221" t="str">
        <f t="shared" si="31"/>
        <v/>
      </c>
      <c r="D201" s="155" t="str">
        <f t="shared" si="28"/>
        <v/>
      </c>
      <c r="E201" s="155" t="str">
        <f t="shared" si="29"/>
        <v/>
      </c>
      <c r="F201" s="155" t="str">
        <f t="shared" si="32"/>
        <v/>
      </c>
      <c r="G201" s="155" t="str">
        <f t="shared" si="24"/>
        <v/>
      </c>
      <c r="H201" s="155" t="str">
        <f t="shared" si="25"/>
        <v/>
      </c>
      <c r="I201" s="155" t="str">
        <f t="shared" si="26"/>
        <v/>
      </c>
      <c r="J201" s="155" t="str">
        <f t="shared" si="33"/>
        <v/>
      </c>
    </row>
    <row r="202" spans="1:10">
      <c r="A202" s="219" t="str">
        <f t="shared" si="27"/>
        <v/>
      </c>
      <c r="B202" s="155" t="str">
        <f t="shared" si="30"/>
        <v/>
      </c>
      <c r="C202" s="221" t="str">
        <f t="shared" si="31"/>
        <v/>
      </c>
      <c r="D202" s="155" t="str">
        <f t="shared" si="28"/>
        <v/>
      </c>
      <c r="E202" s="155" t="str">
        <f t="shared" si="29"/>
        <v/>
      </c>
      <c r="F202" s="155" t="str">
        <f t="shared" si="32"/>
        <v/>
      </c>
      <c r="G202" s="155" t="str">
        <f t="shared" ref="G202:G265" si="34">IF(ISERROR($E$5/100*F202),"",($E$5/100*F202))</f>
        <v/>
      </c>
      <c r="H202" s="155" t="str">
        <f t="shared" ref="H202:H265" si="35">IF(A202="","",IF(ISERROR($E$6/100*C201),"",($E$6/100*C201)))</f>
        <v/>
      </c>
      <c r="I202" s="155" t="str">
        <f t="shared" ref="I202:I265" si="36">IF(A202="","",IF(ISERROR($G$5/100*D201),"",($G$5/100*D202)))</f>
        <v/>
      </c>
      <c r="J202" s="155" t="str">
        <f t="shared" si="33"/>
        <v/>
      </c>
    </row>
    <row r="203" spans="1:10">
      <c r="A203" s="219" t="str">
        <f t="shared" ref="A203:A266" si="37">IF(A202="","",IF(A202+1&gt;$C$5,"",A202+1))</f>
        <v/>
      </c>
      <c r="B203" s="155" t="str">
        <f t="shared" si="30"/>
        <v/>
      </c>
      <c r="C203" s="221" t="str">
        <f t="shared" si="31"/>
        <v/>
      </c>
      <c r="D203" s="155" t="str">
        <f t="shared" ref="D203:D266" si="38">IF(A203="","",IF(ISERROR($F$1*C202),"",($F$1*C202)))</f>
        <v/>
      </c>
      <c r="E203" s="155" t="str">
        <f t="shared" ref="E203:E266" si="39">IF(A203="","",IF(ISERROR($C$4/$C$5),"",($C$4/$C$5)))</f>
        <v/>
      </c>
      <c r="F203" s="155" t="str">
        <f t="shared" si="32"/>
        <v/>
      </c>
      <c r="G203" s="155" t="str">
        <f t="shared" si="34"/>
        <v/>
      </c>
      <c r="H203" s="155" t="str">
        <f t="shared" si="35"/>
        <v/>
      </c>
      <c r="I203" s="155" t="str">
        <f t="shared" si="36"/>
        <v/>
      </c>
      <c r="J203" s="155" t="str">
        <f t="shared" si="33"/>
        <v/>
      </c>
    </row>
    <row r="204" spans="1:10">
      <c r="A204" s="219" t="str">
        <f t="shared" si="37"/>
        <v/>
      </c>
      <c r="B204" s="155" t="str">
        <f t="shared" si="30"/>
        <v/>
      </c>
      <c r="C204" s="221" t="str">
        <f t="shared" si="31"/>
        <v/>
      </c>
      <c r="D204" s="155" t="str">
        <f t="shared" si="38"/>
        <v/>
      </c>
      <c r="E204" s="155" t="str">
        <f t="shared" si="39"/>
        <v/>
      </c>
      <c r="F204" s="155" t="str">
        <f t="shared" si="32"/>
        <v/>
      </c>
      <c r="G204" s="155" t="str">
        <f t="shared" si="34"/>
        <v/>
      </c>
      <c r="H204" s="155" t="str">
        <f t="shared" si="35"/>
        <v/>
      </c>
      <c r="I204" s="155" t="str">
        <f t="shared" si="36"/>
        <v/>
      </c>
      <c r="J204" s="155" t="str">
        <f t="shared" si="33"/>
        <v/>
      </c>
    </row>
    <row r="205" spans="1:10">
      <c r="A205" s="219" t="str">
        <f t="shared" si="37"/>
        <v/>
      </c>
      <c r="B205" s="155" t="str">
        <f t="shared" si="30"/>
        <v/>
      </c>
      <c r="C205" s="221" t="str">
        <f t="shared" si="31"/>
        <v/>
      </c>
      <c r="D205" s="155" t="str">
        <f t="shared" si="38"/>
        <v/>
      </c>
      <c r="E205" s="155" t="str">
        <f t="shared" si="39"/>
        <v/>
      </c>
      <c r="F205" s="155" t="str">
        <f t="shared" si="32"/>
        <v/>
      </c>
      <c r="G205" s="155" t="str">
        <f t="shared" si="34"/>
        <v/>
      </c>
      <c r="H205" s="155" t="str">
        <f t="shared" si="35"/>
        <v/>
      </c>
      <c r="I205" s="155" t="str">
        <f t="shared" si="36"/>
        <v/>
      </c>
      <c r="J205" s="155" t="str">
        <f t="shared" si="33"/>
        <v/>
      </c>
    </row>
    <row r="206" spans="1:10">
      <c r="A206" s="219" t="str">
        <f t="shared" si="37"/>
        <v/>
      </c>
      <c r="B206" s="155" t="str">
        <f t="shared" si="30"/>
        <v/>
      </c>
      <c r="C206" s="221" t="str">
        <f t="shared" si="31"/>
        <v/>
      </c>
      <c r="D206" s="155" t="str">
        <f t="shared" si="38"/>
        <v/>
      </c>
      <c r="E206" s="155" t="str">
        <f t="shared" si="39"/>
        <v/>
      </c>
      <c r="F206" s="155" t="str">
        <f t="shared" si="32"/>
        <v/>
      </c>
      <c r="G206" s="155" t="str">
        <f t="shared" si="34"/>
        <v/>
      </c>
      <c r="H206" s="155" t="str">
        <f t="shared" si="35"/>
        <v/>
      </c>
      <c r="I206" s="155" t="str">
        <f t="shared" si="36"/>
        <v/>
      </c>
      <c r="J206" s="155" t="str">
        <f t="shared" si="33"/>
        <v/>
      </c>
    </row>
    <row r="207" spans="1:10">
      <c r="A207" s="219" t="str">
        <f t="shared" si="37"/>
        <v/>
      </c>
      <c r="B207" s="155" t="str">
        <f t="shared" si="30"/>
        <v/>
      </c>
      <c r="C207" s="221" t="str">
        <f t="shared" si="31"/>
        <v/>
      </c>
      <c r="D207" s="155" t="str">
        <f t="shared" si="38"/>
        <v/>
      </c>
      <c r="E207" s="155" t="str">
        <f t="shared" si="39"/>
        <v/>
      </c>
      <c r="F207" s="155" t="str">
        <f t="shared" si="32"/>
        <v/>
      </c>
      <c r="G207" s="155" t="str">
        <f t="shared" si="34"/>
        <v/>
      </c>
      <c r="H207" s="155" t="str">
        <f t="shared" si="35"/>
        <v/>
      </c>
      <c r="I207" s="155" t="str">
        <f t="shared" si="36"/>
        <v/>
      </c>
      <c r="J207" s="155" t="str">
        <f t="shared" si="33"/>
        <v/>
      </c>
    </row>
    <row r="208" spans="1:10">
      <c r="A208" s="219" t="str">
        <f t="shared" si="37"/>
        <v/>
      </c>
      <c r="B208" s="155" t="str">
        <f t="shared" si="30"/>
        <v/>
      </c>
      <c r="C208" s="221" t="str">
        <f t="shared" si="31"/>
        <v/>
      </c>
      <c r="D208" s="155" t="str">
        <f t="shared" si="38"/>
        <v/>
      </c>
      <c r="E208" s="155" t="str">
        <f t="shared" si="39"/>
        <v/>
      </c>
      <c r="F208" s="155" t="str">
        <f t="shared" si="32"/>
        <v/>
      </c>
      <c r="G208" s="155" t="str">
        <f t="shared" si="34"/>
        <v/>
      </c>
      <c r="H208" s="155" t="str">
        <f t="shared" si="35"/>
        <v/>
      </c>
      <c r="I208" s="155" t="str">
        <f t="shared" si="36"/>
        <v/>
      </c>
      <c r="J208" s="155" t="str">
        <f t="shared" si="33"/>
        <v/>
      </c>
    </row>
    <row r="209" spans="1:10">
      <c r="A209" s="219" t="str">
        <f t="shared" si="37"/>
        <v/>
      </c>
      <c r="B209" s="155" t="str">
        <f t="shared" si="30"/>
        <v/>
      </c>
      <c r="C209" s="221" t="str">
        <f t="shared" si="31"/>
        <v/>
      </c>
      <c r="D209" s="155" t="str">
        <f t="shared" si="38"/>
        <v/>
      </c>
      <c r="E209" s="155" t="str">
        <f t="shared" si="39"/>
        <v/>
      </c>
      <c r="F209" s="155" t="str">
        <f t="shared" si="32"/>
        <v/>
      </c>
      <c r="G209" s="155" t="str">
        <f t="shared" si="34"/>
        <v/>
      </c>
      <c r="H209" s="155" t="str">
        <f t="shared" si="35"/>
        <v/>
      </c>
      <c r="I209" s="155" t="str">
        <f t="shared" si="36"/>
        <v/>
      </c>
      <c r="J209" s="155" t="str">
        <f t="shared" si="33"/>
        <v/>
      </c>
    </row>
    <row r="210" spans="1:10">
      <c r="A210" s="219" t="str">
        <f t="shared" si="37"/>
        <v/>
      </c>
      <c r="B210" s="155" t="str">
        <f t="shared" si="30"/>
        <v/>
      </c>
      <c r="C210" s="221" t="str">
        <f t="shared" si="31"/>
        <v/>
      </c>
      <c r="D210" s="155" t="str">
        <f t="shared" si="38"/>
        <v/>
      </c>
      <c r="E210" s="155" t="str">
        <f t="shared" si="39"/>
        <v/>
      </c>
      <c r="F210" s="155" t="str">
        <f t="shared" si="32"/>
        <v/>
      </c>
      <c r="G210" s="155" t="str">
        <f t="shared" si="34"/>
        <v/>
      </c>
      <c r="H210" s="155" t="str">
        <f t="shared" si="35"/>
        <v/>
      </c>
      <c r="I210" s="155" t="str">
        <f t="shared" si="36"/>
        <v/>
      </c>
      <c r="J210" s="155" t="str">
        <f t="shared" si="33"/>
        <v/>
      </c>
    </row>
    <row r="211" spans="1:10">
      <c r="A211" s="219" t="str">
        <f t="shared" si="37"/>
        <v/>
      </c>
      <c r="B211" s="155" t="str">
        <f t="shared" si="30"/>
        <v/>
      </c>
      <c r="C211" s="221" t="str">
        <f t="shared" si="31"/>
        <v/>
      </c>
      <c r="D211" s="155" t="str">
        <f t="shared" si="38"/>
        <v/>
      </c>
      <c r="E211" s="155" t="str">
        <f t="shared" si="39"/>
        <v/>
      </c>
      <c r="F211" s="155" t="str">
        <f t="shared" si="32"/>
        <v/>
      </c>
      <c r="G211" s="155" t="str">
        <f t="shared" si="34"/>
        <v/>
      </c>
      <c r="H211" s="155" t="str">
        <f t="shared" si="35"/>
        <v/>
      </c>
      <c r="I211" s="155" t="str">
        <f t="shared" si="36"/>
        <v/>
      </c>
      <c r="J211" s="155" t="str">
        <f t="shared" si="33"/>
        <v/>
      </c>
    </row>
    <row r="212" spans="1:10">
      <c r="A212" s="219" t="str">
        <f t="shared" si="37"/>
        <v/>
      </c>
      <c r="B212" s="155" t="str">
        <f t="shared" si="30"/>
        <v/>
      </c>
      <c r="C212" s="221" t="str">
        <f t="shared" si="31"/>
        <v/>
      </c>
      <c r="D212" s="155" t="str">
        <f t="shared" si="38"/>
        <v/>
      </c>
      <c r="E212" s="155" t="str">
        <f t="shared" si="39"/>
        <v/>
      </c>
      <c r="F212" s="155" t="str">
        <f t="shared" si="32"/>
        <v/>
      </c>
      <c r="G212" s="155" t="str">
        <f t="shared" si="34"/>
        <v/>
      </c>
      <c r="H212" s="155" t="str">
        <f t="shared" si="35"/>
        <v/>
      </c>
      <c r="I212" s="155" t="str">
        <f t="shared" si="36"/>
        <v/>
      </c>
      <c r="J212" s="155" t="str">
        <f t="shared" si="33"/>
        <v/>
      </c>
    </row>
    <row r="213" spans="1:10">
      <c r="A213" s="219" t="str">
        <f t="shared" si="37"/>
        <v/>
      </c>
      <c r="B213" s="155" t="str">
        <f t="shared" si="30"/>
        <v/>
      </c>
      <c r="C213" s="221" t="str">
        <f t="shared" si="31"/>
        <v/>
      </c>
      <c r="D213" s="155" t="str">
        <f t="shared" si="38"/>
        <v/>
      </c>
      <c r="E213" s="155" t="str">
        <f t="shared" si="39"/>
        <v/>
      </c>
      <c r="F213" s="155" t="str">
        <f t="shared" si="32"/>
        <v/>
      </c>
      <c r="G213" s="155" t="str">
        <f t="shared" si="34"/>
        <v/>
      </c>
      <c r="H213" s="155" t="str">
        <f t="shared" si="35"/>
        <v/>
      </c>
      <c r="I213" s="155" t="str">
        <f t="shared" si="36"/>
        <v/>
      </c>
      <c r="J213" s="155" t="str">
        <f t="shared" si="33"/>
        <v/>
      </c>
    </row>
    <row r="214" spans="1:10">
      <c r="A214" s="219" t="str">
        <f t="shared" si="37"/>
        <v/>
      </c>
      <c r="B214" s="155" t="str">
        <f t="shared" si="30"/>
        <v/>
      </c>
      <c r="C214" s="221" t="str">
        <f t="shared" si="31"/>
        <v/>
      </c>
      <c r="D214" s="155" t="str">
        <f t="shared" si="38"/>
        <v/>
      </c>
      <c r="E214" s="155" t="str">
        <f t="shared" si="39"/>
        <v/>
      </c>
      <c r="F214" s="155" t="str">
        <f t="shared" si="32"/>
        <v/>
      </c>
      <c r="G214" s="155" t="str">
        <f t="shared" si="34"/>
        <v/>
      </c>
      <c r="H214" s="155" t="str">
        <f t="shared" si="35"/>
        <v/>
      </c>
      <c r="I214" s="155" t="str">
        <f t="shared" si="36"/>
        <v/>
      </c>
      <c r="J214" s="155" t="str">
        <f t="shared" si="33"/>
        <v/>
      </c>
    </row>
    <row r="215" spans="1:10">
      <c r="A215" s="219" t="str">
        <f t="shared" si="37"/>
        <v/>
      </c>
      <c r="B215" s="155" t="str">
        <f t="shared" si="30"/>
        <v/>
      </c>
      <c r="C215" s="221" t="str">
        <f t="shared" si="31"/>
        <v/>
      </c>
      <c r="D215" s="155" t="str">
        <f t="shared" si="38"/>
        <v/>
      </c>
      <c r="E215" s="155" t="str">
        <f t="shared" si="39"/>
        <v/>
      </c>
      <c r="F215" s="155" t="str">
        <f t="shared" si="32"/>
        <v/>
      </c>
      <c r="G215" s="155" t="str">
        <f t="shared" si="34"/>
        <v/>
      </c>
      <c r="H215" s="155" t="str">
        <f t="shared" si="35"/>
        <v/>
      </c>
      <c r="I215" s="155" t="str">
        <f t="shared" si="36"/>
        <v/>
      </c>
      <c r="J215" s="155" t="str">
        <f t="shared" si="33"/>
        <v/>
      </c>
    </row>
    <row r="216" spans="1:10">
      <c r="A216" s="219" t="str">
        <f t="shared" si="37"/>
        <v/>
      </c>
      <c r="B216" s="155" t="str">
        <f t="shared" si="30"/>
        <v/>
      </c>
      <c r="C216" s="221" t="str">
        <f t="shared" si="31"/>
        <v/>
      </c>
      <c r="D216" s="155" t="str">
        <f t="shared" si="38"/>
        <v/>
      </c>
      <c r="E216" s="155" t="str">
        <f t="shared" si="39"/>
        <v/>
      </c>
      <c r="F216" s="155" t="str">
        <f t="shared" si="32"/>
        <v/>
      </c>
      <c r="G216" s="155" t="str">
        <f t="shared" si="34"/>
        <v/>
      </c>
      <c r="H216" s="155" t="str">
        <f t="shared" si="35"/>
        <v/>
      </c>
      <c r="I216" s="155" t="str">
        <f t="shared" si="36"/>
        <v/>
      </c>
      <c r="J216" s="155" t="str">
        <f t="shared" si="33"/>
        <v/>
      </c>
    </row>
    <row r="217" spans="1:10">
      <c r="A217" s="219" t="str">
        <f t="shared" si="37"/>
        <v/>
      </c>
      <c r="B217" s="155" t="str">
        <f t="shared" si="30"/>
        <v/>
      </c>
      <c r="C217" s="221" t="str">
        <f t="shared" si="31"/>
        <v/>
      </c>
      <c r="D217" s="155" t="str">
        <f t="shared" si="38"/>
        <v/>
      </c>
      <c r="E217" s="155" t="str">
        <f t="shared" si="39"/>
        <v/>
      </c>
      <c r="F217" s="155" t="str">
        <f t="shared" si="32"/>
        <v/>
      </c>
      <c r="G217" s="155" t="str">
        <f t="shared" si="34"/>
        <v/>
      </c>
      <c r="H217" s="155" t="str">
        <f t="shared" si="35"/>
        <v/>
      </c>
      <c r="I217" s="155" t="str">
        <f t="shared" si="36"/>
        <v/>
      </c>
      <c r="J217" s="155" t="str">
        <f t="shared" si="33"/>
        <v/>
      </c>
    </row>
    <row r="218" spans="1:10">
      <c r="A218" s="219" t="str">
        <f t="shared" si="37"/>
        <v/>
      </c>
      <c r="B218" s="155" t="str">
        <f t="shared" si="30"/>
        <v/>
      </c>
      <c r="C218" s="221" t="str">
        <f t="shared" si="31"/>
        <v/>
      </c>
      <c r="D218" s="155" t="str">
        <f t="shared" si="38"/>
        <v/>
      </c>
      <c r="E218" s="155" t="str">
        <f t="shared" si="39"/>
        <v/>
      </c>
      <c r="F218" s="155" t="str">
        <f t="shared" si="32"/>
        <v/>
      </c>
      <c r="G218" s="155" t="str">
        <f t="shared" si="34"/>
        <v/>
      </c>
      <c r="H218" s="155" t="str">
        <f t="shared" si="35"/>
        <v/>
      </c>
      <c r="I218" s="155" t="str">
        <f t="shared" si="36"/>
        <v/>
      </c>
      <c r="J218" s="155" t="str">
        <f t="shared" si="33"/>
        <v/>
      </c>
    </row>
    <row r="219" spans="1:10">
      <c r="A219" s="219" t="str">
        <f t="shared" si="37"/>
        <v/>
      </c>
      <c r="B219" s="155" t="str">
        <f t="shared" si="30"/>
        <v/>
      </c>
      <c r="C219" s="221" t="str">
        <f t="shared" si="31"/>
        <v/>
      </c>
      <c r="D219" s="155" t="str">
        <f t="shared" si="38"/>
        <v/>
      </c>
      <c r="E219" s="155" t="str">
        <f t="shared" si="39"/>
        <v/>
      </c>
      <c r="F219" s="155" t="str">
        <f t="shared" si="32"/>
        <v/>
      </c>
      <c r="G219" s="155" t="str">
        <f t="shared" si="34"/>
        <v/>
      </c>
      <c r="H219" s="155" t="str">
        <f t="shared" si="35"/>
        <v/>
      </c>
      <c r="I219" s="155" t="str">
        <f t="shared" si="36"/>
        <v/>
      </c>
      <c r="J219" s="155" t="str">
        <f t="shared" si="33"/>
        <v/>
      </c>
    </row>
    <row r="220" spans="1:10">
      <c r="A220" s="219" t="str">
        <f t="shared" si="37"/>
        <v/>
      </c>
      <c r="B220" s="155" t="str">
        <f t="shared" si="30"/>
        <v/>
      </c>
      <c r="C220" s="221" t="str">
        <f t="shared" si="31"/>
        <v/>
      </c>
      <c r="D220" s="155" t="str">
        <f t="shared" si="38"/>
        <v/>
      </c>
      <c r="E220" s="155" t="str">
        <f t="shared" si="39"/>
        <v/>
      </c>
      <c r="F220" s="155" t="str">
        <f t="shared" si="32"/>
        <v/>
      </c>
      <c r="G220" s="155" t="str">
        <f t="shared" si="34"/>
        <v/>
      </c>
      <c r="H220" s="155" t="str">
        <f t="shared" si="35"/>
        <v/>
      </c>
      <c r="I220" s="155" t="str">
        <f t="shared" si="36"/>
        <v/>
      </c>
      <c r="J220" s="155" t="str">
        <f t="shared" si="33"/>
        <v/>
      </c>
    </row>
    <row r="221" spans="1:10">
      <c r="A221" s="219" t="str">
        <f t="shared" si="37"/>
        <v/>
      </c>
      <c r="B221" s="155" t="str">
        <f t="shared" si="30"/>
        <v/>
      </c>
      <c r="C221" s="221" t="str">
        <f t="shared" si="31"/>
        <v/>
      </c>
      <c r="D221" s="155" t="str">
        <f t="shared" si="38"/>
        <v/>
      </c>
      <c r="E221" s="155" t="str">
        <f t="shared" si="39"/>
        <v/>
      </c>
      <c r="F221" s="155" t="str">
        <f t="shared" si="32"/>
        <v/>
      </c>
      <c r="G221" s="155" t="str">
        <f t="shared" si="34"/>
        <v/>
      </c>
      <c r="H221" s="155" t="str">
        <f t="shared" si="35"/>
        <v/>
      </c>
      <c r="I221" s="155" t="str">
        <f t="shared" si="36"/>
        <v/>
      </c>
      <c r="J221" s="155" t="str">
        <f t="shared" si="33"/>
        <v/>
      </c>
    </row>
    <row r="222" spans="1:10">
      <c r="A222" s="219" t="str">
        <f t="shared" si="37"/>
        <v/>
      </c>
      <c r="B222" s="155" t="str">
        <f t="shared" si="30"/>
        <v/>
      </c>
      <c r="C222" s="221" t="str">
        <f t="shared" si="31"/>
        <v/>
      </c>
      <c r="D222" s="155" t="str">
        <f t="shared" si="38"/>
        <v/>
      </c>
      <c r="E222" s="155" t="str">
        <f t="shared" si="39"/>
        <v/>
      </c>
      <c r="F222" s="155" t="str">
        <f t="shared" si="32"/>
        <v/>
      </c>
      <c r="G222" s="155" t="str">
        <f t="shared" si="34"/>
        <v/>
      </c>
      <c r="H222" s="155" t="str">
        <f t="shared" si="35"/>
        <v/>
      </c>
      <c r="I222" s="155" t="str">
        <f t="shared" si="36"/>
        <v/>
      </c>
      <c r="J222" s="155" t="str">
        <f t="shared" si="33"/>
        <v/>
      </c>
    </row>
    <row r="223" spans="1:10">
      <c r="A223" s="219" t="str">
        <f t="shared" si="37"/>
        <v/>
      </c>
      <c r="B223" s="155" t="str">
        <f t="shared" si="30"/>
        <v/>
      </c>
      <c r="C223" s="221" t="str">
        <f t="shared" si="31"/>
        <v/>
      </c>
      <c r="D223" s="155" t="str">
        <f t="shared" si="38"/>
        <v/>
      </c>
      <c r="E223" s="155" t="str">
        <f t="shared" si="39"/>
        <v/>
      </c>
      <c r="F223" s="155" t="str">
        <f t="shared" si="32"/>
        <v/>
      </c>
      <c r="G223" s="155" t="str">
        <f t="shared" si="34"/>
        <v/>
      </c>
      <c r="H223" s="155" t="str">
        <f t="shared" si="35"/>
        <v/>
      </c>
      <c r="I223" s="155" t="str">
        <f t="shared" si="36"/>
        <v/>
      </c>
      <c r="J223" s="155" t="str">
        <f t="shared" si="33"/>
        <v/>
      </c>
    </row>
    <row r="224" spans="1:10">
      <c r="A224" s="219" t="str">
        <f t="shared" si="37"/>
        <v/>
      </c>
      <c r="B224" s="155" t="str">
        <f t="shared" si="30"/>
        <v/>
      </c>
      <c r="C224" s="221" t="str">
        <f t="shared" si="31"/>
        <v/>
      </c>
      <c r="D224" s="155" t="str">
        <f t="shared" si="38"/>
        <v/>
      </c>
      <c r="E224" s="155" t="str">
        <f t="shared" si="39"/>
        <v/>
      </c>
      <c r="F224" s="155" t="str">
        <f t="shared" si="32"/>
        <v/>
      </c>
      <c r="G224" s="155" t="str">
        <f t="shared" si="34"/>
        <v/>
      </c>
      <c r="H224" s="155" t="str">
        <f t="shared" si="35"/>
        <v/>
      </c>
      <c r="I224" s="155" t="str">
        <f t="shared" si="36"/>
        <v/>
      </c>
      <c r="J224" s="155" t="str">
        <f t="shared" si="33"/>
        <v/>
      </c>
    </row>
    <row r="225" spans="1:10">
      <c r="A225" s="219" t="str">
        <f t="shared" si="37"/>
        <v/>
      </c>
      <c r="B225" s="155" t="str">
        <f t="shared" si="30"/>
        <v/>
      </c>
      <c r="C225" s="221" t="str">
        <f t="shared" si="31"/>
        <v/>
      </c>
      <c r="D225" s="155" t="str">
        <f t="shared" si="38"/>
        <v/>
      </c>
      <c r="E225" s="155" t="str">
        <f t="shared" si="39"/>
        <v/>
      </c>
      <c r="F225" s="155" t="str">
        <f t="shared" si="32"/>
        <v/>
      </c>
      <c r="G225" s="155" t="str">
        <f t="shared" si="34"/>
        <v/>
      </c>
      <c r="H225" s="155" t="str">
        <f t="shared" si="35"/>
        <v/>
      </c>
      <c r="I225" s="155" t="str">
        <f t="shared" si="36"/>
        <v/>
      </c>
      <c r="J225" s="155" t="str">
        <f t="shared" si="33"/>
        <v/>
      </c>
    </row>
    <row r="226" spans="1:10">
      <c r="A226" s="219" t="str">
        <f t="shared" si="37"/>
        <v/>
      </c>
      <c r="B226" s="155" t="str">
        <f t="shared" si="30"/>
        <v/>
      </c>
      <c r="C226" s="221" t="str">
        <f t="shared" si="31"/>
        <v/>
      </c>
      <c r="D226" s="155" t="str">
        <f t="shared" si="38"/>
        <v/>
      </c>
      <c r="E226" s="155" t="str">
        <f t="shared" si="39"/>
        <v/>
      </c>
      <c r="F226" s="155" t="str">
        <f t="shared" si="32"/>
        <v/>
      </c>
      <c r="G226" s="155" t="str">
        <f t="shared" si="34"/>
        <v/>
      </c>
      <c r="H226" s="155" t="str">
        <f t="shared" si="35"/>
        <v/>
      </c>
      <c r="I226" s="155" t="str">
        <f t="shared" si="36"/>
        <v/>
      </c>
      <c r="J226" s="155" t="str">
        <f t="shared" si="33"/>
        <v/>
      </c>
    </row>
    <row r="227" spans="1:10">
      <c r="A227" s="219" t="str">
        <f t="shared" si="37"/>
        <v/>
      </c>
      <c r="B227" s="155" t="str">
        <f t="shared" si="30"/>
        <v/>
      </c>
      <c r="C227" s="221" t="str">
        <f t="shared" si="31"/>
        <v/>
      </c>
      <c r="D227" s="155" t="str">
        <f t="shared" si="38"/>
        <v/>
      </c>
      <c r="E227" s="155" t="str">
        <f t="shared" si="39"/>
        <v/>
      </c>
      <c r="F227" s="155" t="str">
        <f t="shared" si="32"/>
        <v/>
      </c>
      <c r="G227" s="155" t="str">
        <f t="shared" si="34"/>
        <v/>
      </c>
      <c r="H227" s="155" t="str">
        <f t="shared" si="35"/>
        <v/>
      </c>
      <c r="I227" s="155" t="str">
        <f t="shared" si="36"/>
        <v/>
      </c>
      <c r="J227" s="155" t="str">
        <f t="shared" si="33"/>
        <v/>
      </c>
    </row>
    <row r="228" spans="1:10">
      <c r="A228" s="219" t="str">
        <f t="shared" si="37"/>
        <v/>
      </c>
      <c r="B228" s="155" t="str">
        <f t="shared" si="30"/>
        <v/>
      </c>
      <c r="C228" s="221" t="str">
        <f t="shared" si="31"/>
        <v/>
      </c>
      <c r="D228" s="155" t="str">
        <f t="shared" si="38"/>
        <v/>
      </c>
      <c r="E228" s="155" t="str">
        <f t="shared" si="39"/>
        <v/>
      </c>
      <c r="F228" s="155" t="str">
        <f t="shared" si="32"/>
        <v/>
      </c>
      <c r="G228" s="155" t="str">
        <f t="shared" si="34"/>
        <v/>
      </c>
      <c r="H228" s="155" t="str">
        <f t="shared" si="35"/>
        <v/>
      </c>
      <c r="I228" s="155" t="str">
        <f t="shared" si="36"/>
        <v/>
      </c>
      <c r="J228" s="155" t="str">
        <f t="shared" si="33"/>
        <v/>
      </c>
    </row>
    <row r="229" spans="1:10">
      <c r="A229" s="219" t="str">
        <f t="shared" si="37"/>
        <v/>
      </c>
      <c r="B229" s="155" t="str">
        <f t="shared" si="30"/>
        <v/>
      </c>
      <c r="C229" s="221" t="str">
        <f t="shared" si="31"/>
        <v/>
      </c>
      <c r="D229" s="155" t="str">
        <f t="shared" si="38"/>
        <v/>
      </c>
      <c r="E229" s="155" t="str">
        <f t="shared" si="39"/>
        <v/>
      </c>
      <c r="F229" s="155" t="str">
        <f t="shared" si="32"/>
        <v/>
      </c>
      <c r="G229" s="155" t="str">
        <f t="shared" si="34"/>
        <v/>
      </c>
      <c r="H229" s="155" t="str">
        <f t="shared" si="35"/>
        <v/>
      </c>
      <c r="I229" s="155" t="str">
        <f t="shared" si="36"/>
        <v/>
      </c>
      <c r="J229" s="155" t="str">
        <f t="shared" si="33"/>
        <v/>
      </c>
    </row>
    <row r="230" spans="1:10">
      <c r="A230" s="219" t="str">
        <f t="shared" si="37"/>
        <v/>
      </c>
      <c r="B230" s="155" t="str">
        <f t="shared" si="30"/>
        <v/>
      </c>
      <c r="C230" s="221" t="str">
        <f t="shared" si="31"/>
        <v/>
      </c>
      <c r="D230" s="155" t="str">
        <f t="shared" si="38"/>
        <v/>
      </c>
      <c r="E230" s="155" t="str">
        <f t="shared" si="39"/>
        <v/>
      </c>
      <c r="F230" s="155" t="str">
        <f t="shared" si="32"/>
        <v/>
      </c>
      <c r="G230" s="155" t="str">
        <f t="shared" si="34"/>
        <v/>
      </c>
      <c r="H230" s="155" t="str">
        <f t="shared" si="35"/>
        <v/>
      </c>
      <c r="I230" s="155" t="str">
        <f t="shared" si="36"/>
        <v/>
      </c>
      <c r="J230" s="155" t="str">
        <f t="shared" si="33"/>
        <v/>
      </c>
    </row>
    <row r="231" spans="1:10">
      <c r="A231" s="219" t="str">
        <f t="shared" si="37"/>
        <v/>
      </c>
      <c r="B231" s="155" t="str">
        <f t="shared" si="30"/>
        <v/>
      </c>
      <c r="C231" s="221" t="str">
        <f t="shared" si="31"/>
        <v/>
      </c>
      <c r="D231" s="155" t="str">
        <f t="shared" si="38"/>
        <v/>
      </c>
      <c r="E231" s="155" t="str">
        <f t="shared" si="39"/>
        <v/>
      </c>
      <c r="F231" s="155" t="str">
        <f t="shared" si="32"/>
        <v/>
      </c>
      <c r="G231" s="155" t="str">
        <f t="shared" si="34"/>
        <v/>
      </c>
      <c r="H231" s="155" t="str">
        <f t="shared" si="35"/>
        <v/>
      </c>
      <c r="I231" s="155" t="str">
        <f t="shared" si="36"/>
        <v/>
      </c>
      <c r="J231" s="155" t="str">
        <f t="shared" si="33"/>
        <v/>
      </c>
    </row>
    <row r="232" spans="1:10">
      <c r="A232" s="219" t="str">
        <f t="shared" si="37"/>
        <v/>
      </c>
      <c r="B232" s="155" t="str">
        <f t="shared" si="30"/>
        <v/>
      </c>
      <c r="C232" s="221" t="str">
        <f t="shared" si="31"/>
        <v/>
      </c>
      <c r="D232" s="155" t="str">
        <f t="shared" si="38"/>
        <v/>
      </c>
      <c r="E232" s="155" t="str">
        <f t="shared" si="39"/>
        <v/>
      </c>
      <c r="F232" s="155" t="str">
        <f t="shared" si="32"/>
        <v/>
      </c>
      <c r="G232" s="155" t="str">
        <f t="shared" si="34"/>
        <v/>
      </c>
      <c r="H232" s="155" t="str">
        <f t="shared" si="35"/>
        <v/>
      </c>
      <c r="I232" s="155" t="str">
        <f t="shared" si="36"/>
        <v/>
      </c>
      <c r="J232" s="155" t="str">
        <f t="shared" si="33"/>
        <v/>
      </c>
    </row>
    <row r="233" spans="1:10">
      <c r="A233" s="219" t="str">
        <f t="shared" si="37"/>
        <v/>
      </c>
      <c r="B233" s="155" t="str">
        <f t="shared" si="30"/>
        <v/>
      </c>
      <c r="C233" s="221" t="str">
        <f t="shared" si="31"/>
        <v/>
      </c>
      <c r="D233" s="155" t="str">
        <f t="shared" si="38"/>
        <v/>
      </c>
      <c r="E233" s="155" t="str">
        <f t="shared" si="39"/>
        <v/>
      </c>
      <c r="F233" s="155" t="str">
        <f t="shared" si="32"/>
        <v/>
      </c>
      <c r="G233" s="155" t="str">
        <f t="shared" si="34"/>
        <v/>
      </c>
      <c r="H233" s="155" t="str">
        <f t="shared" si="35"/>
        <v/>
      </c>
      <c r="I233" s="155" t="str">
        <f t="shared" si="36"/>
        <v/>
      </c>
      <c r="J233" s="155" t="str">
        <f t="shared" si="33"/>
        <v/>
      </c>
    </row>
    <row r="234" spans="1:10">
      <c r="A234" s="219" t="str">
        <f t="shared" si="37"/>
        <v/>
      </c>
      <c r="B234" s="155" t="str">
        <f t="shared" si="30"/>
        <v/>
      </c>
      <c r="C234" s="221" t="str">
        <f t="shared" si="31"/>
        <v/>
      </c>
      <c r="D234" s="155" t="str">
        <f t="shared" si="38"/>
        <v/>
      </c>
      <c r="E234" s="155" t="str">
        <f t="shared" si="39"/>
        <v/>
      </c>
      <c r="F234" s="155" t="str">
        <f t="shared" si="32"/>
        <v/>
      </c>
      <c r="G234" s="155" t="str">
        <f t="shared" si="34"/>
        <v/>
      </c>
      <c r="H234" s="155" t="str">
        <f t="shared" si="35"/>
        <v/>
      </c>
      <c r="I234" s="155" t="str">
        <f t="shared" si="36"/>
        <v/>
      </c>
      <c r="J234" s="155" t="str">
        <f t="shared" si="33"/>
        <v/>
      </c>
    </row>
    <row r="235" spans="1:10">
      <c r="A235" s="219" t="str">
        <f t="shared" si="37"/>
        <v/>
      </c>
      <c r="B235" s="155" t="str">
        <f t="shared" si="30"/>
        <v/>
      </c>
      <c r="C235" s="221" t="str">
        <f t="shared" si="31"/>
        <v/>
      </c>
      <c r="D235" s="155" t="str">
        <f t="shared" si="38"/>
        <v/>
      </c>
      <c r="E235" s="155" t="str">
        <f t="shared" si="39"/>
        <v/>
      </c>
      <c r="F235" s="155" t="str">
        <f t="shared" si="32"/>
        <v/>
      </c>
      <c r="G235" s="155" t="str">
        <f t="shared" si="34"/>
        <v/>
      </c>
      <c r="H235" s="155" t="str">
        <f t="shared" si="35"/>
        <v/>
      </c>
      <c r="I235" s="155" t="str">
        <f t="shared" si="36"/>
        <v/>
      </c>
      <c r="J235" s="155" t="str">
        <f t="shared" si="33"/>
        <v/>
      </c>
    </row>
    <row r="236" spans="1:10">
      <c r="A236" s="219" t="str">
        <f t="shared" si="37"/>
        <v/>
      </c>
      <c r="B236" s="155" t="str">
        <f t="shared" si="30"/>
        <v/>
      </c>
      <c r="C236" s="221" t="str">
        <f t="shared" si="31"/>
        <v/>
      </c>
      <c r="D236" s="155" t="str">
        <f t="shared" si="38"/>
        <v/>
      </c>
      <c r="E236" s="155" t="str">
        <f t="shared" si="39"/>
        <v/>
      </c>
      <c r="F236" s="155" t="str">
        <f t="shared" si="32"/>
        <v/>
      </c>
      <c r="G236" s="155" t="str">
        <f t="shared" si="34"/>
        <v/>
      </c>
      <c r="H236" s="155" t="str">
        <f t="shared" si="35"/>
        <v/>
      </c>
      <c r="I236" s="155" t="str">
        <f t="shared" si="36"/>
        <v/>
      </c>
      <c r="J236" s="155" t="str">
        <f t="shared" si="33"/>
        <v/>
      </c>
    </row>
    <row r="237" spans="1:10">
      <c r="A237" s="219" t="str">
        <f t="shared" si="37"/>
        <v/>
      </c>
      <c r="B237" s="155" t="str">
        <f t="shared" si="30"/>
        <v/>
      </c>
      <c r="C237" s="221" t="str">
        <f t="shared" si="31"/>
        <v/>
      </c>
      <c r="D237" s="155" t="str">
        <f t="shared" si="38"/>
        <v/>
      </c>
      <c r="E237" s="155" t="str">
        <f t="shared" si="39"/>
        <v/>
      </c>
      <c r="F237" s="155" t="str">
        <f t="shared" si="32"/>
        <v/>
      </c>
      <c r="G237" s="155" t="str">
        <f t="shared" si="34"/>
        <v/>
      </c>
      <c r="H237" s="155" t="str">
        <f t="shared" si="35"/>
        <v/>
      </c>
      <c r="I237" s="155" t="str">
        <f t="shared" si="36"/>
        <v/>
      </c>
      <c r="J237" s="155" t="str">
        <f t="shared" si="33"/>
        <v/>
      </c>
    </row>
    <row r="238" spans="1:10">
      <c r="A238" s="219" t="str">
        <f t="shared" si="37"/>
        <v/>
      </c>
      <c r="B238" s="155" t="str">
        <f t="shared" si="30"/>
        <v/>
      </c>
      <c r="C238" s="221" t="str">
        <f t="shared" si="31"/>
        <v/>
      </c>
      <c r="D238" s="155" t="str">
        <f t="shared" si="38"/>
        <v/>
      </c>
      <c r="E238" s="155" t="str">
        <f t="shared" si="39"/>
        <v/>
      </c>
      <c r="F238" s="155" t="str">
        <f t="shared" si="32"/>
        <v/>
      </c>
      <c r="G238" s="155" t="str">
        <f t="shared" si="34"/>
        <v/>
      </c>
      <c r="H238" s="155" t="str">
        <f t="shared" si="35"/>
        <v/>
      </c>
      <c r="I238" s="155" t="str">
        <f t="shared" si="36"/>
        <v/>
      </c>
      <c r="J238" s="155" t="str">
        <f t="shared" si="33"/>
        <v/>
      </c>
    </row>
    <row r="239" spans="1:10">
      <c r="A239" s="219" t="str">
        <f t="shared" si="37"/>
        <v/>
      </c>
      <c r="B239" s="155" t="str">
        <f t="shared" si="30"/>
        <v/>
      </c>
      <c r="C239" s="221" t="str">
        <f t="shared" si="31"/>
        <v/>
      </c>
      <c r="D239" s="155" t="str">
        <f t="shared" si="38"/>
        <v/>
      </c>
      <c r="E239" s="155" t="str">
        <f t="shared" si="39"/>
        <v/>
      </c>
      <c r="F239" s="155" t="str">
        <f t="shared" si="32"/>
        <v/>
      </c>
      <c r="G239" s="155" t="str">
        <f t="shared" si="34"/>
        <v/>
      </c>
      <c r="H239" s="155" t="str">
        <f t="shared" si="35"/>
        <v/>
      </c>
      <c r="I239" s="155" t="str">
        <f t="shared" si="36"/>
        <v/>
      </c>
      <c r="J239" s="155" t="str">
        <f t="shared" si="33"/>
        <v/>
      </c>
    </row>
    <row r="240" spans="1:10">
      <c r="A240" s="219" t="str">
        <f t="shared" si="37"/>
        <v/>
      </c>
      <c r="B240" s="155" t="str">
        <f t="shared" si="30"/>
        <v/>
      </c>
      <c r="C240" s="221" t="str">
        <f t="shared" si="31"/>
        <v/>
      </c>
      <c r="D240" s="155" t="str">
        <f t="shared" si="38"/>
        <v/>
      </c>
      <c r="E240" s="155" t="str">
        <f t="shared" si="39"/>
        <v/>
      </c>
      <c r="F240" s="155" t="str">
        <f t="shared" si="32"/>
        <v/>
      </c>
      <c r="G240" s="155" t="str">
        <f t="shared" si="34"/>
        <v/>
      </c>
      <c r="H240" s="155" t="str">
        <f t="shared" si="35"/>
        <v/>
      </c>
      <c r="I240" s="155" t="str">
        <f t="shared" si="36"/>
        <v/>
      </c>
      <c r="J240" s="155" t="str">
        <f t="shared" si="33"/>
        <v/>
      </c>
    </row>
    <row r="241" spans="1:10">
      <c r="A241" s="219" t="str">
        <f t="shared" si="37"/>
        <v/>
      </c>
      <c r="B241" s="155" t="str">
        <f t="shared" si="30"/>
        <v/>
      </c>
      <c r="C241" s="221" t="str">
        <f t="shared" si="31"/>
        <v/>
      </c>
      <c r="D241" s="155" t="str">
        <f t="shared" si="38"/>
        <v/>
      </c>
      <c r="E241" s="155" t="str">
        <f t="shared" si="39"/>
        <v/>
      </c>
      <c r="F241" s="155" t="str">
        <f t="shared" si="32"/>
        <v/>
      </c>
      <c r="G241" s="155" t="str">
        <f t="shared" si="34"/>
        <v/>
      </c>
      <c r="H241" s="155" t="str">
        <f t="shared" si="35"/>
        <v/>
      </c>
      <c r="I241" s="155" t="str">
        <f t="shared" si="36"/>
        <v/>
      </c>
      <c r="J241" s="155" t="str">
        <f t="shared" si="33"/>
        <v/>
      </c>
    </row>
    <row r="242" spans="1:10">
      <c r="A242" s="219" t="str">
        <f t="shared" si="37"/>
        <v/>
      </c>
      <c r="B242" s="155" t="str">
        <f t="shared" si="30"/>
        <v/>
      </c>
      <c r="C242" s="221" t="str">
        <f t="shared" si="31"/>
        <v/>
      </c>
      <c r="D242" s="155" t="str">
        <f t="shared" si="38"/>
        <v/>
      </c>
      <c r="E242" s="155" t="str">
        <f t="shared" si="39"/>
        <v/>
      </c>
      <c r="F242" s="155" t="str">
        <f t="shared" si="32"/>
        <v/>
      </c>
      <c r="G242" s="155" t="str">
        <f t="shared" si="34"/>
        <v/>
      </c>
      <c r="H242" s="155" t="str">
        <f t="shared" si="35"/>
        <v/>
      </c>
      <c r="I242" s="155" t="str">
        <f t="shared" si="36"/>
        <v/>
      </c>
      <c r="J242" s="155" t="str">
        <f t="shared" si="33"/>
        <v/>
      </c>
    </row>
    <row r="243" spans="1:10">
      <c r="A243" s="219" t="str">
        <f t="shared" si="37"/>
        <v/>
      </c>
      <c r="B243" s="155" t="str">
        <f t="shared" si="30"/>
        <v/>
      </c>
      <c r="C243" s="221" t="str">
        <f t="shared" si="31"/>
        <v/>
      </c>
      <c r="D243" s="155" t="str">
        <f t="shared" si="38"/>
        <v/>
      </c>
      <c r="E243" s="155" t="str">
        <f t="shared" si="39"/>
        <v/>
      </c>
      <c r="F243" s="155" t="str">
        <f t="shared" si="32"/>
        <v/>
      </c>
      <c r="G243" s="155" t="str">
        <f t="shared" si="34"/>
        <v/>
      </c>
      <c r="H243" s="155" t="str">
        <f t="shared" si="35"/>
        <v/>
      </c>
      <c r="I243" s="155" t="str">
        <f t="shared" si="36"/>
        <v/>
      </c>
      <c r="J243" s="155" t="str">
        <f t="shared" si="33"/>
        <v/>
      </c>
    </row>
    <row r="244" spans="1:10">
      <c r="A244" s="219" t="str">
        <f t="shared" si="37"/>
        <v/>
      </c>
      <c r="B244" s="155" t="str">
        <f t="shared" si="30"/>
        <v/>
      </c>
      <c r="C244" s="221" t="str">
        <f t="shared" si="31"/>
        <v/>
      </c>
      <c r="D244" s="155" t="str">
        <f t="shared" si="38"/>
        <v/>
      </c>
      <c r="E244" s="155" t="str">
        <f t="shared" si="39"/>
        <v/>
      </c>
      <c r="F244" s="155" t="str">
        <f t="shared" si="32"/>
        <v/>
      </c>
      <c r="G244" s="155" t="str">
        <f t="shared" si="34"/>
        <v/>
      </c>
      <c r="H244" s="155" t="str">
        <f t="shared" si="35"/>
        <v/>
      </c>
      <c r="I244" s="155" t="str">
        <f t="shared" si="36"/>
        <v/>
      </c>
      <c r="J244" s="155" t="str">
        <f t="shared" si="33"/>
        <v/>
      </c>
    </row>
    <row r="245" spans="1:10">
      <c r="A245" s="219" t="str">
        <f t="shared" si="37"/>
        <v/>
      </c>
      <c r="B245" s="155" t="str">
        <f t="shared" si="30"/>
        <v/>
      </c>
      <c r="C245" s="221" t="str">
        <f t="shared" si="31"/>
        <v/>
      </c>
      <c r="D245" s="155" t="str">
        <f t="shared" si="38"/>
        <v/>
      </c>
      <c r="E245" s="155" t="str">
        <f t="shared" si="39"/>
        <v/>
      </c>
      <c r="F245" s="155" t="str">
        <f t="shared" si="32"/>
        <v/>
      </c>
      <c r="G245" s="155" t="str">
        <f t="shared" si="34"/>
        <v/>
      </c>
      <c r="H245" s="155" t="str">
        <f t="shared" si="35"/>
        <v/>
      </c>
      <c r="I245" s="155" t="str">
        <f t="shared" si="36"/>
        <v/>
      </c>
      <c r="J245" s="155" t="str">
        <f t="shared" si="33"/>
        <v/>
      </c>
    </row>
    <row r="246" spans="1:10">
      <c r="A246" s="219" t="str">
        <f t="shared" si="37"/>
        <v/>
      </c>
      <c r="B246" s="155" t="str">
        <f t="shared" si="30"/>
        <v/>
      </c>
      <c r="C246" s="221" t="str">
        <f t="shared" si="31"/>
        <v/>
      </c>
      <c r="D246" s="155" t="str">
        <f t="shared" si="38"/>
        <v/>
      </c>
      <c r="E246" s="155" t="str">
        <f t="shared" si="39"/>
        <v/>
      </c>
      <c r="F246" s="155" t="str">
        <f t="shared" si="32"/>
        <v/>
      </c>
      <c r="G246" s="155" t="str">
        <f t="shared" si="34"/>
        <v/>
      </c>
      <c r="H246" s="155" t="str">
        <f t="shared" si="35"/>
        <v/>
      </c>
      <c r="I246" s="155" t="str">
        <f t="shared" si="36"/>
        <v/>
      </c>
      <c r="J246" s="155" t="str">
        <f t="shared" si="33"/>
        <v/>
      </c>
    </row>
    <row r="247" spans="1:10">
      <c r="A247" s="219" t="str">
        <f t="shared" si="37"/>
        <v/>
      </c>
      <c r="B247" s="155" t="str">
        <f t="shared" si="30"/>
        <v/>
      </c>
      <c r="C247" s="221" t="str">
        <f t="shared" si="31"/>
        <v/>
      </c>
      <c r="D247" s="155" t="str">
        <f t="shared" si="38"/>
        <v/>
      </c>
      <c r="E247" s="155" t="str">
        <f t="shared" si="39"/>
        <v/>
      </c>
      <c r="F247" s="155" t="str">
        <f t="shared" si="32"/>
        <v/>
      </c>
      <c r="G247" s="155" t="str">
        <f t="shared" si="34"/>
        <v/>
      </c>
      <c r="H247" s="155" t="str">
        <f t="shared" si="35"/>
        <v/>
      </c>
      <c r="I247" s="155" t="str">
        <f t="shared" si="36"/>
        <v/>
      </c>
      <c r="J247" s="155" t="str">
        <f t="shared" si="33"/>
        <v/>
      </c>
    </row>
    <row r="248" spans="1:10">
      <c r="A248" s="219" t="str">
        <f t="shared" si="37"/>
        <v/>
      </c>
      <c r="B248" s="155" t="str">
        <f t="shared" si="30"/>
        <v/>
      </c>
      <c r="C248" s="221" t="str">
        <f t="shared" si="31"/>
        <v/>
      </c>
      <c r="D248" s="155" t="str">
        <f t="shared" si="38"/>
        <v/>
      </c>
      <c r="E248" s="155" t="str">
        <f t="shared" si="39"/>
        <v/>
      </c>
      <c r="F248" s="155" t="str">
        <f t="shared" si="32"/>
        <v/>
      </c>
      <c r="G248" s="155" t="str">
        <f t="shared" si="34"/>
        <v/>
      </c>
      <c r="H248" s="155" t="str">
        <f t="shared" si="35"/>
        <v/>
      </c>
      <c r="I248" s="155" t="str">
        <f t="shared" si="36"/>
        <v/>
      </c>
      <c r="J248" s="155" t="str">
        <f t="shared" si="33"/>
        <v/>
      </c>
    </row>
    <row r="249" spans="1:10">
      <c r="A249" s="219" t="str">
        <f t="shared" si="37"/>
        <v/>
      </c>
      <c r="B249" s="155" t="str">
        <f t="shared" si="30"/>
        <v/>
      </c>
      <c r="C249" s="221" t="str">
        <f t="shared" si="31"/>
        <v/>
      </c>
      <c r="D249" s="155" t="str">
        <f t="shared" si="38"/>
        <v/>
      </c>
      <c r="E249" s="155" t="str">
        <f t="shared" si="39"/>
        <v/>
      </c>
      <c r="F249" s="155" t="str">
        <f t="shared" si="32"/>
        <v/>
      </c>
      <c r="G249" s="155" t="str">
        <f t="shared" si="34"/>
        <v/>
      </c>
      <c r="H249" s="155" t="str">
        <f t="shared" si="35"/>
        <v/>
      </c>
      <c r="I249" s="155" t="str">
        <f t="shared" si="36"/>
        <v/>
      </c>
      <c r="J249" s="155" t="str">
        <f t="shared" si="33"/>
        <v/>
      </c>
    </row>
    <row r="250" spans="1:10">
      <c r="A250" s="219" t="str">
        <f t="shared" si="37"/>
        <v/>
      </c>
      <c r="B250" s="155" t="str">
        <f t="shared" ref="B250:B313" si="40">IF(ISERROR(A250*E250),"",(A250*E250))</f>
        <v/>
      </c>
      <c r="C250" s="221" t="str">
        <f t="shared" ref="C250:C313" si="41">IF(ISERROR($C$4-B250),"",($C$4-B250))</f>
        <v/>
      </c>
      <c r="D250" s="155" t="str">
        <f t="shared" si="38"/>
        <v/>
      </c>
      <c r="E250" s="155" t="str">
        <f t="shared" si="39"/>
        <v/>
      </c>
      <c r="F250" s="155" t="str">
        <f t="shared" si="32"/>
        <v/>
      </c>
      <c r="G250" s="155" t="str">
        <f t="shared" si="34"/>
        <v/>
      </c>
      <c r="H250" s="155" t="str">
        <f t="shared" si="35"/>
        <v/>
      </c>
      <c r="I250" s="155" t="str">
        <f t="shared" si="36"/>
        <v/>
      </c>
      <c r="J250" s="155" t="str">
        <f t="shared" si="33"/>
        <v/>
      </c>
    </row>
    <row r="251" spans="1:10">
      <c r="A251" s="219" t="str">
        <f t="shared" si="37"/>
        <v/>
      </c>
      <c r="B251" s="155" t="str">
        <f t="shared" si="40"/>
        <v/>
      </c>
      <c r="C251" s="221" t="str">
        <f t="shared" si="41"/>
        <v/>
      </c>
      <c r="D251" s="155" t="str">
        <f t="shared" si="38"/>
        <v/>
      </c>
      <c r="E251" s="155" t="str">
        <f t="shared" si="39"/>
        <v/>
      </c>
      <c r="F251" s="155" t="str">
        <f t="shared" si="32"/>
        <v/>
      </c>
      <c r="G251" s="155" t="str">
        <f t="shared" si="34"/>
        <v/>
      </c>
      <c r="H251" s="155" t="str">
        <f t="shared" si="35"/>
        <v/>
      </c>
      <c r="I251" s="155" t="str">
        <f t="shared" si="36"/>
        <v/>
      </c>
      <c r="J251" s="155" t="str">
        <f t="shared" si="33"/>
        <v/>
      </c>
    </row>
    <row r="252" spans="1:10">
      <c r="A252" s="219" t="str">
        <f t="shared" si="37"/>
        <v/>
      </c>
      <c r="B252" s="155" t="str">
        <f t="shared" si="40"/>
        <v/>
      </c>
      <c r="C252" s="221" t="str">
        <f t="shared" si="41"/>
        <v/>
      </c>
      <c r="D252" s="155" t="str">
        <f t="shared" si="38"/>
        <v/>
      </c>
      <c r="E252" s="155" t="str">
        <f t="shared" si="39"/>
        <v/>
      </c>
      <c r="F252" s="155" t="str">
        <f t="shared" si="32"/>
        <v/>
      </c>
      <c r="G252" s="155" t="str">
        <f t="shared" si="34"/>
        <v/>
      </c>
      <c r="H252" s="155" t="str">
        <f t="shared" si="35"/>
        <v/>
      </c>
      <c r="I252" s="155" t="str">
        <f t="shared" si="36"/>
        <v/>
      </c>
      <c r="J252" s="155" t="str">
        <f t="shared" si="33"/>
        <v/>
      </c>
    </row>
    <row r="253" spans="1:10">
      <c r="A253" s="219" t="str">
        <f t="shared" si="37"/>
        <v/>
      </c>
      <c r="B253" s="155" t="str">
        <f t="shared" si="40"/>
        <v/>
      </c>
      <c r="C253" s="221" t="str">
        <f t="shared" si="41"/>
        <v/>
      </c>
      <c r="D253" s="155" t="str">
        <f t="shared" si="38"/>
        <v/>
      </c>
      <c r="E253" s="155" t="str">
        <f t="shared" si="39"/>
        <v/>
      </c>
      <c r="F253" s="155" t="str">
        <f t="shared" si="32"/>
        <v/>
      </c>
      <c r="G253" s="155" t="str">
        <f t="shared" si="34"/>
        <v/>
      </c>
      <c r="H253" s="155" t="str">
        <f t="shared" si="35"/>
        <v/>
      </c>
      <c r="I253" s="155" t="str">
        <f t="shared" si="36"/>
        <v/>
      </c>
      <c r="J253" s="155" t="str">
        <f t="shared" si="33"/>
        <v/>
      </c>
    </row>
    <row r="254" spans="1:10">
      <c r="A254" s="219" t="str">
        <f t="shared" si="37"/>
        <v/>
      </c>
      <c r="B254" s="155" t="str">
        <f t="shared" si="40"/>
        <v/>
      </c>
      <c r="C254" s="221" t="str">
        <f t="shared" si="41"/>
        <v/>
      </c>
      <c r="D254" s="155" t="str">
        <f t="shared" si="38"/>
        <v/>
      </c>
      <c r="E254" s="155" t="str">
        <f t="shared" si="39"/>
        <v/>
      </c>
      <c r="F254" s="155" t="str">
        <f t="shared" si="32"/>
        <v/>
      </c>
      <c r="G254" s="155" t="str">
        <f t="shared" si="34"/>
        <v/>
      </c>
      <c r="H254" s="155" t="str">
        <f t="shared" si="35"/>
        <v/>
      </c>
      <c r="I254" s="155" t="str">
        <f t="shared" si="36"/>
        <v/>
      </c>
      <c r="J254" s="155" t="str">
        <f t="shared" si="33"/>
        <v/>
      </c>
    </row>
    <row r="255" spans="1:10">
      <c r="A255" s="219" t="str">
        <f t="shared" si="37"/>
        <v/>
      </c>
      <c r="B255" s="155" t="str">
        <f t="shared" si="40"/>
        <v/>
      </c>
      <c r="C255" s="221" t="str">
        <f t="shared" si="41"/>
        <v/>
      </c>
      <c r="D255" s="155" t="str">
        <f t="shared" si="38"/>
        <v/>
      </c>
      <c r="E255" s="155" t="str">
        <f t="shared" si="39"/>
        <v/>
      </c>
      <c r="F255" s="155" t="str">
        <f t="shared" si="32"/>
        <v/>
      </c>
      <c r="G255" s="155" t="str">
        <f t="shared" si="34"/>
        <v/>
      </c>
      <c r="H255" s="155" t="str">
        <f t="shared" si="35"/>
        <v/>
      </c>
      <c r="I255" s="155" t="str">
        <f t="shared" si="36"/>
        <v/>
      </c>
      <c r="J255" s="155" t="str">
        <f t="shared" si="33"/>
        <v/>
      </c>
    </row>
    <row r="256" spans="1:10">
      <c r="A256" s="219" t="str">
        <f t="shared" si="37"/>
        <v/>
      </c>
      <c r="B256" s="155" t="str">
        <f t="shared" si="40"/>
        <v/>
      </c>
      <c r="C256" s="221" t="str">
        <f t="shared" si="41"/>
        <v/>
      </c>
      <c r="D256" s="155" t="str">
        <f t="shared" si="38"/>
        <v/>
      </c>
      <c r="E256" s="155" t="str">
        <f t="shared" si="39"/>
        <v/>
      </c>
      <c r="F256" s="155" t="str">
        <f t="shared" si="32"/>
        <v/>
      </c>
      <c r="G256" s="155" t="str">
        <f t="shared" si="34"/>
        <v/>
      </c>
      <c r="H256" s="155" t="str">
        <f t="shared" si="35"/>
        <v/>
      </c>
      <c r="I256" s="155" t="str">
        <f t="shared" si="36"/>
        <v/>
      </c>
      <c r="J256" s="155" t="str">
        <f t="shared" si="33"/>
        <v/>
      </c>
    </row>
    <row r="257" spans="1:10">
      <c r="A257" s="219" t="str">
        <f t="shared" si="37"/>
        <v/>
      </c>
      <c r="B257" s="155" t="str">
        <f t="shared" si="40"/>
        <v/>
      </c>
      <c r="C257" s="221" t="str">
        <f t="shared" si="41"/>
        <v/>
      </c>
      <c r="D257" s="155" t="str">
        <f t="shared" si="38"/>
        <v/>
      </c>
      <c r="E257" s="155" t="str">
        <f t="shared" si="39"/>
        <v/>
      </c>
      <c r="F257" s="155" t="str">
        <f t="shared" si="32"/>
        <v/>
      </c>
      <c r="G257" s="155" t="str">
        <f t="shared" si="34"/>
        <v/>
      </c>
      <c r="H257" s="155" t="str">
        <f t="shared" si="35"/>
        <v/>
      </c>
      <c r="I257" s="155" t="str">
        <f t="shared" si="36"/>
        <v/>
      </c>
      <c r="J257" s="155" t="str">
        <f t="shared" si="33"/>
        <v/>
      </c>
    </row>
    <row r="258" spans="1:10">
      <c r="A258" s="219" t="str">
        <f t="shared" si="37"/>
        <v/>
      </c>
      <c r="B258" s="155" t="str">
        <f t="shared" si="40"/>
        <v/>
      </c>
      <c r="C258" s="221" t="str">
        <f t="shared" si="41"/>
        <v/>
      </c>
      <c r="D258" s="155" t="str">
        <f t="shared" si="38"/>
        <v/>
      </c>
      <c r="E258" s="155" t="str">
        <f t="shared" si="39"/>
        <v/>
      </c>
      <c r="F258" s="155" t="str">
        <f t="shared" ref="F258:F321" si="42">IF(ISERROR(D258+E258),"",(D258+E258))</f>
        <v/>
      </c>
      <c r="G258" s="155" t="str">
        <f t="shared" si="34"/>
        <v/>
      </c>
      <c r="H258" s="155" t="str">
        <f t="shared" si="35"/>
        <v/>
      </c>
      <c r="I258" s="155" t="str">
        <f t="shared" si="36"/>
        <v/>
      </c>
      <c r="J258" s="155" t="str">
        <f t="shared" ref="J258:J321" si="43">IF(ISERROR(F258+G258+H258),"",(F258+G258+H258+I258))</f>
        <v/>
      </c>
    </row>
    <row r="259" spans="1:10">
      <c r="A259" s="219" t="str">
        <f t="shared" si="37"/>
        <v/>
      </c>
      <c r="B259" s="155" t="str">
        <f t="shared" si="40"/>
        <v/>
      </c>
      <c r="C259" s="221" t="str">
        <f t="shared" si="41"/>
        <v/>
      </c>
      <c r="D259" s="155" t="str">
        <f t="shared" si="38"/>
        <v/>
      </c>
      <c r="E259" s="155" t="str">
        <f t="shared" si="39"/>
        <v/>
      </c>
      <c r="F259" s="155" t="str">
        <f t="shared" si="42"/>
        <v/>
      </c>
      <c r="G259" s="155" t="str">
        <f t="shared" si="34"/>
        <v/>
      </c>
      <c r="H259" s="155" t="str">
        <f t="shared" si="35"/>
        <v/>
      </c>
      <c r="I259" s="155" t="str">
        <f t="shared" si="36"/>
        <v/>
      </c>
      <c r="J259" s="155" t="str">
        <f t="shared" si="43"/>
        <v/>
      </c>
    </row>
    <row r="260" spans="1:10">
      <c r="A260" s="219" t="str">
        <f t="shared" si="37"/>
        <v/>
      </c>
      <c r="B260" s="155" t="str">
        <f t="shared" si="40"/>
        <v/>
      </c>
      <c r="C260" s="221" t="str">
        <f t="shared" si="41"/>
        <v/>
      </c>
      <c r="D260" s="155" t="str">
        <f t="shared" si="38"/>
        <v/>
      </c>
      <c r="E260" s="155" t="str">
        <f t="shared" si="39"/>
        <v/>
      </c>
      <c r="F260" s="155" t="str">
        <f t="shared" si="42"/>
        <v/>
      </c>
      <c r="G260" s="155" t="str">
        <f t="shared" si="34"/>
        <v/>
      </c>
      <c r="H260" s="155" t="str">
        <f t="shared" si="35"/>
        <v/>
      </c>
      <c r="I260" s="155" t="str">
        <f t="shared" si="36"/>
        <v/>
      </c>
      <c r="J260" s="155" t="str">
        <f t="shared" si="43"/>
        <v/>
      </c>
    </row>
    <row r="261" spans="1:10">
      <c r="A261" s="219" t="str">
        <f t="shared" si="37"/>
        <v/>
      </c>
      <c r="B261" s="155" t="str">
        <f t="shared" si="40"/>
        <v/>
      </c>
      <c r="C261" s="221" t="str">
        <f t="shared" si="41"/>
        <v/>
      </c>
      <c r="D261" s="155" t="str">
        <f t="shared" si="38"/>
        <v/>
      </c>
      <c r="E261" s="155" t="str">
        <f t="shared" si="39"/>
        <v/>
      </c>
      <c r="F261" s="155" t="str">
        <f t="shared" si="42"/>
        <v/>
      </c>
      <c r="G261" s="155" t="str">
        <f t="shared" si="34"/>
        <v/>
      </c>
      <c r="H261" s="155" t="str">
        <f t="shared" si="35"/>
        <v/>
      </c>
      <c r="I261" s="155" t="str">
        <f t="shared" si="36"/>
        <v/>
      </c>
      <c r="J261" s="155" t="str">
        <f t="shared" si="43"/>
        <v/>
      </c>
    </row>
    <row r="262" spans="1:10">
      <c r="A262" s="219" t="str">
        <f t="shared" si="37"/>
        <v/>
      </c>
      <c r="B262" s="155" t="str">
        <f t="shared" si="40"/>
        <v/>
      </c>
      <c r="C262" s="221" t="str">
        <f t="shared" si="41"/>
        <v/>
      </c>
      <c r="D262" s="155" t="str">
        <f t="shared" si="38"/>
        <v/>
      </c>
      <c r="E262" s="155" t="str">
        <f t="shared" si="39"/>
        <v/>
      </c>
      <c r="F262" s="155" t="str">
        <f t="shared" si="42"/>
        <v/>
      </c>
      <c r="G262" s="155" t="str">
        <f t="shared" si="34"/>
        <v/>
      </c>
      <c r="H262" s="155" t="str">
        <f t="shared" si="35"/>
        <v/>
      </c>
      <c r="I262" s="155" t="str">
        <f t="shared" si="36"/>
        <v/>
      </c>
      <c r="J262" s="155" t="str">
        <f t="shared" si="43"/>
        <v/>
      </c>
    </row>
    <row r="263" spans="1:10">
      <c r="A263" s="219" t="str">
        <f t="shared" si="37"/>
        <v/>
      </c>
      <c r="B263" s="155" t="str">
        <f t="shared" si="40"/>
        <v/>
      </c>
      <c r="C263" s="221" t="str">
        <f t="shared" si="41"/>
        <v/>
      </c>
      <c r="D263" s="155" t="str">
        <f t="shared" si="38"/>
        <v/>
      </c>
      <c r="E263" s="155" t="str">
        <f t="shared" si="39"/>
        <v/>
      </c>
      <c r="F263" s="155" t="str">
        <f t="shared" si="42"/>
        <v/>
      </c>
      <c r="G263" s="155" t="str">
        <f t="shared" si="34"/>
        <v/>
      </c>
      <c r="H263" s="155" t="str">
        <f t="shared" si="35"/>
        <v/>
      </c>
      <c r="I263" s="155" t="str">
        <f t="shared" si="36"/>
        <v/>
      </c>
      <c r="J263" s="155" t="str">
        <f t="shared" si="43"/>
        <v/>
      </c>
    </row>
    <row r="264" spans="1:10">
      <c r="A264" s="219" t="str">
        <f t="shared" si="37"/>
        <v/>
      </c>
      <c r="B264" s="155" t="str">
        <f t="shared" si="40"/>
        <v/>
      </c>
      <c r="C264" s="221" t="str">
        <f t="shared" si="41"/>
        <v/>
      </c>
      <c r="D264" s="155" t="str">
        <f t="shared" si="38"/>
        <v/>
      </c>
      <c r="E264" s="155" t="str">
        <f t="shared" si="39"/>
        <v/>
      </c>
      <c r="F264" s="155" t="str">
        <f t="shared" si="42"/>
        <v/>
      </c>
      <c r="G264" s="155" t="str">
        <f t="shared" si="34"/>
        <v/>
      </c>
      <c r="H264" s="155" t="str">
        <f t="shared" si="35"/>
        <v/>
      </c>
      <c r="I264" s="155" t="str">
        <f t="shared" si="36"/>
        <v/>
      </c>
      <c r="J264" s="155" t="str">
        <f t="shared" si="43"/>
        <v/>
      </c>
    </row>
    <row r="265" spans="1:10">
      <c r="A265" s="219" t="str">
        <f t="shared" si="37"/>
        <v/>
      </c>
      <c r="B265" s="155" t="str">
        <f t="shared" si="40"/>
        <v/>
      </c>
      <c r="C265" s="221" t="str">
        <f t="shared" si="41"/>
        <v/>
      </c>
      <c r="D265" s="155" t="str">
        <f t="shared" si="38"/>
        <v/>
      </c>
      <c r="E265" s="155" t="str">
        <f t="shared" si="39"/>
        <v/>
      </c>
      <c r="F265" s="155" t="str">
        <f t="shared" si="42"/>
        <v/>
      </c>
      <c r="G265" s="155" t="str">
        <f t="shared" si="34"/>
        <v/>
      </c>
      <c r="H265" s="155" t="str">
        <f t="shared" si="35"/>
        <v/>
      </c>
      <c r="I265" s="155" t="str">
        <f t="shared" si="36"/>
        <v/>
      </c>
      <c r="J265" s="155" t="str">
        <f t="shared" si="43"/>
        <v/>
      </c>
    </row>
    <row r="266" spans="1:10">
      <c r="A266" s="219" t="str">
        <f t="shared" si="37"/>
        <v/>
      </c>
      <c r="B266" s="155" t="str">
        <f t="shared" si="40"/>
        <v/>
      </c>
      <c r="C266" s="221" t="str">
        <f t="shared" si="41"/>
        <v/>
      </c>
      <c r="D266" s="155" t="str">
        <f t="shared" si="38"/>
        <v/>
      </c>
      <c r="E266" s="155" t="str">
        <f t="shared" si="39"/>
        <v/>
      </c>
      <c r="F266" s="155" t="str">
        <f t="shared" si="42"/>
        <v/>
      </c>
      <c r="G266" s="155" t="str">
        <f t="shared" ref="G266:G329" si="44">IF(ISERROR($E$5/100*F266),"",($E$5/100*F266))</f>
        <v/>
      </c>
      <c r="H266" s="155" t="str">
        <f t="shared" ref="H266:H329" si="45">IF(A266="","",IF(ISERROR($E$6/100*C265),"",($E$6/100*C265)))</f>
        <v/>
      </c>
      <c r="I266" s="155" t="str">
        <f t="shared" ref="I266:I329" si="46">IF(A266="","",IF(ISERROR($G$5/100*D265),"",($G$5/100*D266)))</f>
        <v/>
      </c>
      <c r="J266" s="155" t="str">
        <f t="shared" si="43"/>
        <v/>
      </c>
    </row>
    <row r="267" spans="1:10">
      <c r="A267" s="219" t="str">
        <f t="shared" ref="A267:A330" si="47">IF(A266="","",IF(A266+1&gt;$C$5,"",A266+1))</f>
        <v/>
      </c>
      <c r="B267" s="155" t="str">
        <f t="shared" si="40"/>
        <v/>
      </c>
      <c r="C267" s="221" t="str">
        <f t="shared" si="41"/>
        <v/>
      </c>
      <c r="D267" s="155" t="str">
        <f t="shared" ref="D267:D330" si="48">IF(A267="","",IF(ISERROR($F$1*C266),"",($F$1*C266)))</f>
        <v/>
      </c>
      <c r="E267" s="155" t="str">
        <f t="shared" ref="E267:E330" si="49">IF(A267="","",IF(ISERROR($C$4/$C$5),"",($C$4/$C$5)))</f>
        <v/>
      </c>
      <c r="F267" s="155" t="str">
        <f t="shared" si="42"/>
        <v/>
      </c>
      <c r="G267" s="155" t="str">
        <f t="shared" si="44"/>
        <v/>
      </c>
      <c r="H267" s="155" t="str">
        <f t="shared" si="45"/>
        <v/>
      </c>
      <c r="I267" s="155" t="str">
        <f t="shared" si="46"/>
        <v/>
      </c>
      <c r="J267" s="155" t="str">
        <f t="shared" si="43"/>
        <v/>
      </c>
    </row>
    <row r="268" spans="1:10">
      <c r="A268" s="219" t="str">
        <f t="shared" si="47"/>
        <v/>
      </c>
      <c r="B268" s="155" t="str">
        <f t="shared" si="40"/>
        <v/>
      </c>
      <c r="C268" s="221" t="str">
        <f t="shared" si="41"/>
        <v/>
      </c>
      <c r="D268" s="155" t="str">
        <f t="shared" si="48"/>
        <v/>
      </c>
      <c r="E268" s="155" t="str">
        <f t="shared" si="49"/>
        <v/>
      </c>
      <c r="F268" s="155" t="str">
        <f t="shared" si="42"/>
        <v/>
      </c>
      <c r="G268" s="155" t="str">
        <f t="shared" si="44"/>
        <v/>
      </c>
      <c r="H268" s="155" t="str">
        <f t="shared" si="45"/>
        <v/>
      </c>
      <c r="I268" s="155" t="str">
        <f t="shared" si="46"/>
        <v/>
      </c>
      <c r="J268" s="155" t="str">
        <f t="shared" si="43"/>
        <v/>
      </c>
    </row>
    <row r="269" spans="1:10">
      <c r="A269" s="219" t="str">
        <f t="shared" si="47"/>
        <v/>
      </c>
      <c r="B269" s="155" t="str">
        <f t="shared" si="40"/>
        <v/>
      </c>
      <c r="C269" s="221" t="str">
        <f t="shared" si="41"/>
        <v/>
      </c>
      <c r="D269" s="155" t="str">
        <f t="shared" si="48"/>
        <v/>
      </c>
      <c r="E269" s="155" t="str">
        <f t="shared" si="49"/>
        <v/>
      </c>
      <c r="F269" s="155" t="str">
        <f t="shared" si="42"/>
        <v/>
      </c>
      <c r="G269" s="155" t="str">
        <f t="shared" si="44"/>
        <v/>
      </c>
      <c r="H269" s="155" t="str">
        <f t="shared" si="45"/>
        <v/>
      </c>
      <c r="I269" s="155" t="str">
        <f t="shared" si="46"/>
        <v/>
      </c>
      <c r="J269" s="155" t="str">
        <f t="shared" si="43"/>
        <v/>
      </c>
    </row>
    <row r="270" spans="1:10">
      <c r="A270" s="219" t="str">
        <f t="shared" si="47"/>
        <v/>
      </c>
      <c r="B270" s="155" t="str">
        <f t="shared" si="40"/>
        <v/>
      </c>
      <c r="C270" s="221" t="str">
        <f t="shared" si="41"/>
        <v/>
      </c>
      <c r="D270" s="155" t="str">
        <f t="shared" si="48"/>
        <v/>
      </c>
      <c r="E270" s="155" t="str">
        <f t="shared" si="49"/>
        <v/>
      </c>
      <c r="F270" s="155" t="str">
        <f t="shared" si="42"/>
        <v/>
      </c>
      <c r="G270" s="155" t="str">
        <f t="shared" si="44"/>
        <v/>
      </c>
      <c r="H270" s="155" t="str">
        <f t="shared" si="45"/>
        <v/>
      </c>
      <c r="I270" s="155" t="str">
        <f t="shared" si="46"/>
        <v/>
      </c>
      <c r="J270" s="155" t="str">
        <f t="shared" si="43"/>
        <v/>
      </c>
    </row>
    <row r="271" spans="1:10">
      <c r="A271" s="219" t="str">
        <f t="shared" si="47"/>
        <v/>
      </c>
      <c r="B271" s="155" t="str">
        <f t="shared" si="40"/>
        <v/>
      </c>
      <c r="C271" s="221" t="str">
        <f t="shared" si="41"/>
        <v/>
      </c>
      <c r="D271" s="155" t="str">
        <f t="shared" si="48"/>
        <v/>
      </c>
      <c r="E271" s="155" t="str">
        <f t="shared" si="49"/>
        <v/>
      </c>
      <c r="F271" s="155" t="str">
        <f t="shared" si="42"/>
        <v/>
      </c>
      <c r="G271" s="155" t="str">
        <f t="shared" si="44"/>
        <v/>
      </c>
      <c r="H271" s="155" t="str">
        <f t="shared" si="45"/>
        <v/>
      </c>
      <c r="I271" s="155" t="str">
        <f t="shared" si="46"/>
        <v/>
      </c>
      <c r="J271" s="155" t="str">
        <f t="shared" si="43"/>
        <v/>
      </c>
    </row>
    <row r="272" spans="1:10">
      <c r="A272" s="219" t="str">
        <f t="shared" si="47"/>
        <v/>
      </c>
      <c r="B272" s="155" t="str">
        <f t="shared" si="40"/>
        <v/>
      </c>
      <c r="C272" s="221" t="str">
        <f t="shared" si="41"/>
        <v/>
      </c>
      <c r="D272" s="155" t="str">
        <f t="shared" si="48"/>
        <v/>
      </c>
      <c r="E272" s="155" t="str">
        <f t="shared" si="49"/>
        <v/>
      </c>
      <c r="F272" s="155" t="str">
        <f t="shared" si="42"/>
        <v/>
      </c>
      <c r="G272" s="155" t="str">
        <f t="shared" si="44"/>
        <v/>
      </c>
      <c r="H272" s="155" t="str">
        <f t="shared" si="45"/>
        <v/>
      </c>
      <c r="I272" s="155" t="str">
        <f t="shared" si="46"/>
        <v/>
      </c>
      <c r="J272" s="155" t="str">
        <f t="shared" si="43"/>
        <v/>
      </c>
    </row>
    <row r="273" spans="1:10">
      <c r="A273" s="219" t="str">
        <f t="shared" si="47"/>
        <v/>
      </c>
      <c r="B273" s="155" t="str">
        <f t="shared" si="40"/>
        <v/>
      </c>
      <c r="C273" s="221" t="str">
        <f t="shared" si="41"/>
        <v/>
      </c>
      <c r="D273" s="155" t="str">
        <f t="shared" si="48"/>
        <v/>
      </c>
      <c r="E273" s="155" t="str">
        <f t="shared" si="49"/>
        <v/>
      </c>
      <c r="F273" s="155" t="str">
        <f t="shared" si="42"/>
        <v/>
      </c>
      <c r="G273" s="155" t="str">
        <f t="shared" si="44"/>
        <v/>
      </c>
      <c r="H273" s="155" t="str">
        <f t="shared" si="45"/>
        <v/>
      </c>
      <c r="I273" s="155" t="str">
        <f t="shared" si="46"/>
        <v/>
      </c>
      <c r="J273" s="155" t="str">
        <f t="shared" si="43"/>
        <v/>
      </c>
    </row>
    <row r="274" spans="1:10">
      <c r="A274" s="219" t="str">
        <f t="shared" si="47"/>
        <v/>
      </c>
      <c r="B274" s="155" t="str">
        <f t="shared" si="40"/>
        <v/>
      </c>
      <c r="C274" s="221" t="str">
        <f t="shared" si="41"/>
        <v/>
      </c>
      <c r="D274" s="155" t="str">
        <f t="shared" si="48"/>
        <v/>
      </c>
      <c r="E274" s="155" t="str">
        <f t="shared" si="49"/>
        <v/>
      </c>
      <c r="F274" s="155" t="str">
        <f t="shared" si="42"/>
        <v/>
      </c>
      <c r="G274" s="155" t="str">
        <f t="shared" si="44"/>
        <v/>
      </c>
      <c r="H274" s="155" t="str">
        <f t="shared" si="45"/>
        <v/>
      </c>
      <c r="I274" s="155" t="str">
        <f t="shared" si="46"/>
        <v/>
      </c>
      <c r="J274" s="155" t="str">
        <f t="shared" si="43"/>
        <v/>
      </c>
    </row>
    <row r="275" spans="1:10">
      <c r="A275" s="219" t="str">
        <f t="shared" si="47"/>
        <v/>
      </c>
      <c r="B275" s="155" t="str">
        <f t="shared" si="40"/>
        <v/>
      </c>
      <c r="C275" s="221" t="str">
        <f t="shared" si="41"/>
        <v/>
      </c>
      <c r="D275" s="155" t="str">
        <f t="shared" si="48"/>
        <v/>
      </c>
      <c r="E275" s="155" t="str">
        <f t="shared" si="49"/>
        <v/>
      </c>
      <c r="F275" s="155" t="str">
        <f t="shared" si="42"/>
        <v/>
      </c>
      <c r="G275" s="155" t="str">
        <f t="shared" si="44"/>
        <v/>
      </c>
      <c r="H275" s="155" t="str">
        <f t="shared" si="45"/>
        <v/>
      </c>
      <c r="I275" s="155" t="str">
        <f t="shared" si="46"/>
        <v/>
      </c>
      <c r="J275" s="155" t="str">
        <f t="shared" si="43"/>
        <v/>
      </c>
    </row>
    <row r="276" spans="1:10">
      <c r="A276" s="219" t="str">
        <f t="shared" si="47"/>
        <v/>
      </c>
      <c r="B276" s="155" t="str">
        <f t="shared" si="40"/>
        <v/>
      </c>
      <c r="C276" s="221" t="str">
        <f t="shared" si="41"/>
        <v/>
      </c>
      <c r="D276" s="155" t="str">
        <f t="shared" si="48"/>
        <v/>
      </c>
      <c r="E276" s="155" t="str">
        <f t="shared" si="49"/>
        <v/>
      </c>
      <c r="F276" s="155" t="str">
        <f t="shared" si="42"/>
        <v/>
      </c>
      <c r="G276" s="155" t="str">
        <f t="shared" si="44"/>
        <v/>
      </c>
      <c r="H276" s="155" t="str">
        <f t="shared" si="45"/>
        <v/>
      </c>
      <c r="I276" s="155" t="str">
        <f t="shared" si="46"/>
        <v/>
      </c>
      <c r="J276" s="155" t="str">
        <f t="shared" si="43"/>
        <v/>
      </c>
    </row>
    <row r="277" spans="1:10">
      <c r="A277" s="219" t="str">
        <f t="shared" si="47"/>
        <v/>
      </c>
      <c r="B277" s="155" t="str">
        <f t="shared" si="40"/>
        <v/>
      </c>
      <c r="C277" s="221" t="str">
        <f t="shared" si="41"/>
        <v/>
      </c>
      <c r="D277" s="155" t="str">
        <f t="shared" si="48"/>
        <v/>
      </c>
      <c r="E277" s="155" t="str">
        <f t="shared" si="49"/>
        <v/>
      </c>
      <c r="F277" s="155" t="str">
        <f t="shared" si="42"/>
        <v/>
      </c>
      <c r="G277" s="155" t="str">
        <f t="shared" si="44"/>
        <v/>
      </c>
      <c r="H277" s="155" t="str">
        <f t="shared" si="45"/>
        <v/>
      </c>
      <c r="I277" s="155" t="str">
        <f t="shared" si="46"/>
        <v/>
      </c>
      <c r="J277" s="155" t="str">
        <f t="shared" si="43"/>
        <v/>
      </c>
    </row>
    <row r="278" spans="1:10">
      <c r="A278" s="219" t="str">
        <f t="shared" si="47"/>
        <v/>
      </c>
      <c r="B278" s="155" t="str">
        <f t="shared" si="40"/>
        <v/>
      </c>
      <c r="C278" s="221" t="str">
        <f t="shared" si="41"/>
        <v/>
      </c>
      <c r="D278" s="155" t="str">
        <f t="shared" si="48"/>
        <v/>
      </c>
      <c r="E278" s="155" t="str">
        <f t="shared" si="49"/>
        <v/>
      </c>
      <c r="F278" s="155" t="str">
        <f t="shared" si="42"/>
        <v/>
      </c>
      <c r="G278" s="155" t="str">
        <f t="shared" si="44"/>
        <v/>
      </c>
      <c r="H278" s="155" t="str">
        <f t="shared" si="45"/>
        <v/>
      </c>
      <c r="I278" s="155" t="str">
        <f t="shared" si="46"/>
        <v/>
      </c>
      <c r="J278" s="155" t="str">
        <f t="shared" si="43"/>
        <v/>
      </c>
    </row>
    <row r="279" spans="1:10">
      <c r="A279" s="219" t="str">
        <f t="shared" si="47"/>
        <v/>
      </c>
      <c r="B279" s="155" t="str">
        <f t="shared" si="40"/>
        <v/>
      </c>
      <c r="C279" s="221" t="str">
        <f t="shared" si="41"/>
        <v/>
      </c>
      <c r="D279" s="155" t="str">
        <f t="shared" si="48"/>
        <v/>
      </c>
      <c r="E279" s="155" t="str">
        <f t="shared" si="49"/>
        <v/>
      </c>
      <c r="F279" s="155" t="str">
        <f t="shared" si="42"/>
        <v/>
      </c>
      <c r="G279" s="155" t="str">
        <f t="shared" si="44"/>
        <v/>
      </c>
      <c r="H279" s="155" t="str">
        <f t="shared" si="45"/>
        <v/>
      </c>
      <c r="I279" s="155" t="str">
        <f t="shared" si="46"/>
        <v/>
      </c>
      <c r="J279" s="155" t="str">
        <f t="shared" si="43"/>
        <v/>
      </c>
    </row>
    <row r="280" spans="1:10">
      <c r="A280" s="219" t="str">
        <f t="shared" si="47"/>
        <v/>
      </c>
      <c r="B280" s="155" t="str">
        <f t="shared" si="40"/>
        <v/>
      </c>
      <c r="C280" s="221" t="str">
        <f t="shared" si="41"/>
        <v/>
      </c>
      <c r="D280" s="155" t="str">
        <f t="shared" si="48"/>
        <v/>
      </c>
      <c r="E280" s="155" t="str">
        <f t="shared" si="49"/>
        <v/>
      </c>
      <c r="F280" s="155" t="str">
        <f t="shared" si="42"/>
        <v/>
      </c>
      <c r="G280" s="155" t="str">
        <f t="shared" si="44"/>
        <v/>
      </c>
      <c r="H280" s="155" t="str">
        <f t="shared" si="45"/>
        <v/>
      </c>
      <c r="I280" s="155" t="str">
        <f t="shared" si="46"/>
        <v/>
      </c>
      <c r="J280" s="155" t="str">
        <f t="shared" si="43"/>
        <v/>
      </c>
    </row>
    <row r="281" spans="1:10">
      <c r="A281" s="219" t="str">
        <f t="shared" si="47"/>
        <v/>
      </c>
      <c r="B281" s="155" t="str">
        <f t="shared" si="40"/>
        <v/>
      </c>
      <c r="C281" s="221" t="str">
        <f t="shared" si="41"/>
        <v/>
      </c>
      <c r="D281" s="155" t="str">
        <f t="shared" si="48"/>
        <v/>
      </c>
      <c r="E281" s="155" t="str">
        <f t="shared" si="49"/>
        <v/>
      </c>
      <c r="F281" s="155" t="str">
        <f t="shared" si="42"/>
        <v/>
      </c>
      <c r="G281" s="155" t="str">
        <f t="shared" si="44"/>
        <v/>
      </c>
      <c r="H281" s="155" t="str">
        <f t="shared" si="45"/>
        <v/>
      </c>
      <c r="I281" s="155" t="str">
        <f t="shared" si="46"/>
        <v/>
      </c>
      <c r="J281" s="155" t="str">
        <f t="shared" si="43"/>
        <v/>
      </c>
    </row>
    <row r="282" spans="1:10">
      <c r="A282" s="219" t="str">
        <f t="shared" si="47"/>
        <v/>
      </c>
      <c r="B282" s="155" t="str">
        <f t="shared" si="40"/>
        <v/>
      </c>
      <c r="C282" s="221" t="str">
        <f t="shared" si="41"/>
        <v/>
      </c>
      <c r="D282" s="155" t="str">
        <f t="shared" si="48"/>
        <v/>
      </c>
      <c r="E282" s="155" t="str">
        <f t="shared" si="49"/>
        <v/>
      </c>
      <c r="F282" s="155" t="str">
        <f t="shared" si="42"/>
        <v/>
      </c>
      <c r="G282" s="155" t="str">
        <f t="shared" si="44"/>
        <v/>
      </c>
      <c r="H282" s="155" t="str">
        <f t="shared" si="45"/>
        <v/>
      </c>
      <c r="I282" s="155" t="str">
        <f t="shared" si="46"/>
        <v/>
      </c>
      <c r="J282" s="155" t="str">
        <f t="shared" si="43"/>
        <v/>
      </c>
    </row>
    <row r="283" spans="1:10">
      <c r="A283" s="219" t="str">
        <f t="shared" si="47"/>
        <v/>
      </c>
      <c r="B283" s="155" t="str">
        <f t="shared" si="40"/>
        <v/>
      </c>
      <c r="C283" s="221" t="str">
        <f t="shared" si="41"/>
        <v/>
      </c>
      <c r="D283" s="155" t="str">
        <f t="shared" si="48"/>
        <v/>
      </c>
      <c r="E283" s="155" t="str">
        <f t="shared" si="49"/>
        <v/>
      </c>
      <c r="F283" s="155" t="str">
        <f t="shared" si="42"/>
        <v/>
      </c>
      <c r="G283" s="155" t="str">
        <f t="shared" si="44"/>
        <v/>
      </c>
      <c r="H283" s="155" t="str">
        <f t="shared" si="45"/>
        <v/>
      </c>
      <c r="I283" s="155" t="str">
        <f t="shared" si="46"/>
        <v/>
      </c>
      <c r="J283" s="155" t="str">
        <f t="shared" si="43"/>
        <v/>
      </c>
    </row>
    <row r="284" spans="1:10">
      <c r="A284" s="219" t="str">
        <f t="shared" si="47"/>
        <v/>
      </c>
      <c r="B284" s="155" t="str">
        <f t="shared" si="40"/>
        <v/>
      </c>
      <c r="C284" s="221" t="str">
        <f t="shared" si="41"/>
        <v/>
      </c>
      <c r="D284" s="155" t="str">
        <f t="shared" si="48"/>
        <v/>
      </c>
      <c r="E284" s="155" t="str">
        <f t="shared" si="49"/>
        <v/>
      </c>
      <c r="F284" s="155" t="str">
        <f t="shared" si="42"/>
        <v/>
      </c>
      <c r="G284" s="155" t="str">
        <f t="shared" si="44"/>
        <v/>
      </c>
      <c r="H284" s="155" t="str">
        <f t="shared" si="45"/>
        <v/>
      </c>
      <c r="I284" s="155" t="str">
        <f t="shared" si="46"/>
        <v/>
      </c>
      <c r="J284" s="155" t="str">
        <f t="shared" si="43"/>
        <v/>
      </c>
    </row>
    <row r="285" spans="1:10">
      <c r="A285" s="219" t="str">
        <f t="shared" si="47"/>
        <v/>
      </c>
      <c r="B285" s="155" t="str">
        <f t="shared" si="40"/>
        <v/>
      </c>
      <c r="C285" s="221" t="str">
        <f t="shared" si="41"/>
        <v/>
      </c>
      <c r="D285" s="155" t="str">
        <f t="shared" si="48"/>
        <v/>
      </c>
      <c r="E285" s="155" t="str">
        <f t="shared" si="49"/>
        <v/>
      </c>
      <c r="F285" s="155" t="str">
        <f t="shared" si="42"/>
        <v/>
      </c>
      <c r="G285" s="155" t="str">
        <f t="shared" si="44"/>
        <v/>
      </c>
      <c r="H285" s="155" t="str">
        <f t="shared" si="45"/>
        <v/>
      </c>
      <c r="I285" s="155" t="str">
        <f t="shared" si="46"/>
        <v/>
      </c>
      <c r="J285" s="155" t="str">
        <f t="shared" si="43"/>
        <v/>
      </c>
    </row>
    <row r="286" spans="1:10">
      <c r="A286" s="219" t="str">
        <f t="shared" si="47"/>
        <v/>
      </c>
      <c r="B286" s="155" t="str">
        <f t="shared" si="40"/>
        <v/>
      </c>
      <c r="C286" s="221" t="str">
        <f t="shared" si="41"/>
        <v/>
      </c>
      <c r="D286" s="155" t="str">
        <f t="shared" si="48"/>
        <v/>
      </c>
      <c r="E286" s="155" t="str">
        <f t="shared" si="49"/>
        <v/>
      </c>
      <c r="F286" s="155" t="str">
        <f t="shared" si="42"/>
        <v/>
      </c>
      <c r="G286" s="155" t="str">
        <f t="shared" si="44"/>
        <v/>
      </c>
      <c r="H286" s="155" t="str">
        <f t="shared" si="45"/>
        <v/>
      </c>
      <c r="I286" s="155" t="str">
        <f t="shared" si="46"/>
        <v/>
      </c>
      <c r="J286" s="155" t="str">
        <f t="shared" si="43"/>
        <v/>
      </c>
    </row>
    <row r="287" spans="1:10">
      <c r="A287" s="219" t="str">
        <f t="shared" si="47"/>
        <v/>
      </c>
      <c r="B287" s="155" t="str">
        <f t="shared" si="40"/>
        <v/>
      </c>
      <c r="C287" s="221" t="str">
        <f t="shared" si="41"/>
        <v/>
      </c>
      <c r="D287" s="155" t="str">
        <f t="shared" si="48"/>
        <v/>
      </c>
      <c r="E287" s="155" t="str">
        <f t="shared" si="49"/>
        <v/>
      </c>
      <c r="F287" s="155" t="str">
        <f t="shared" si="42"/>
        <v/>
      </c>
      <c r="G287" s="155" t="str">
        <f t="shared" si="44"/>
        <v/>
      </c>
      <c r="H287" s="155" t="str">
        <f t="shared" si="45"/>
        <v/>
      </c>
      <c r="I287" s="155" t="str">
        <f t="shared" si="46"/>
        <v/>
      </c>
      <c r="J287" s="155" t="str">
        <f t="shared" si="43"/>
        <v/>
      </c>
    </row>
    <row r="288" spans="1:10">
      <c r="A288" s="219" t="str">
        <f t="shared" si="47"/>
        <v/>
      </c>
      <c r="B288" s="155" t="str">
        <f t="shared" si="40"/>
        <v/>
      </c>
      <c r="C288" s="221" t="str">
        <f t="shared" si="41"/>
        <v/>
      </c>
      <c r="D288" s="155" t="str">
        <f t="shared" si="48"/>
        <v/>
      </c>
      <c r="E288" s="155" t="str">
        <f t="shared" si="49"/>
        <v/>
      </c>
      <c r="F288" s="155" t="str">
        <f t="shared" si="42"/>
        <v/>
      </c>
      <c r="G288" s="155" t="str">
        <f t="shared" si="44"/>
        <v/>
      </c>
      <c r="H288" s="155" t="str">
        <f t="shared" si="45"/>
        <v/>
      </c>
      <c r="I288" s="155" t="str">
        <f t="shared" si="46"/>
        <v/>
      </c>
      <c r="J288" s="155" t="str">
        <f t="shared" si="43"/>
        <v/>
      </c>
    </row>
    <row r="289" spans="1:10">
      <c r="A289" s="219" t="str">
        <f t="shared" si="47"/>
        <v/>
      </c>
      <c r="B289" s="155" t="str">
        <f t="shared" si="40"/>
        <v/>
      </c>
      <c r="C289" s="221" t="str">
        <f t="shared" si="41"/>
        <v/>
      </c>
      <c r="D289" s="155" t="str">
        <f t="shared" si="48"/>
        <v/>
      </c>
      <c r="E289" s="155" t="str">
        <f t="shared" si="49"/>
        <v/>
      </c>
      <c r="F289" s="155" t="str">
        <f t="shared" si="42"/>
        <v/>
      </c>
      <c r="G289" s="155" t="str">
        <f t="shared" si="44"/>
        <v/>
      </c>
      <c r="H289" s="155" t="str">
        <f t="shared" si="45"/>
        <v/>
      </c>
      <c r="I289" s="155" t="str">
        <f t="shared" si="46"/>
        <v/>
      </c>
      <c r="J289" s="155" t="str">
        <f t="shared" si="43"/>
        <v/>
      </c>
    </row>
    <row r="290" spans="1:10">
      <c r="A290" s="219" t="str">
        <f t="shared" si="47"/>
        <v/>
      </c>
      <c r="B290" s="155" t="str">
        <f t="shared" si="40"/>
        <v/>
      </c>
      <c r="C290" s="221" t="str">
        <f t="shared" si="41"/>
        <v/>
      </c>
      <c r="D290" s="155" t="str">
        <f t="shared" si="48"/>
        <v/>
      </c>
      <c r="E290" s="155" t="str">
        <f t="shared" si="49"/>
        <v/>
      </c>
      <c r="F290" s="155" t="str">
        <f t="shared" si="42"/>
        <v/>
      </c>
      <c r="G290" s="155" t="str">
        <f t="shared" si="44"/>
        <v/>
      </c>
      <c r="H290" s="155" t="str">
        <f t="shared" si="45"/>
        <v/>
      </c>
      <c r="I290" s="155" t="str">
        <f t="shared" si="46"/>
        <v/>
      </c>
      <c r="J290" s="155" t="str">
        <f t="shared" si="43"/>
        <v/>
      </c>
    </row>
    <row r="291" spans="1:10">
      <c r="A291" s="219" t="str">
        <f t="shared" si="47"/>
        <v/>
      </c>
      <c r="B291" s="155" t="str">
        <f t="shared" si="40"/>
        <v/>
      </c>
      <c r="C291" s="221" t="str">
        <f t="shared" si="41"/>
        <v/>
      </c>
      <c r="D291" s="155" t="str">
        <f t="shared" si="48"/>
        <v/>
      </c>
      <c r="E291" s="155" t="str">
        <f t="shared" si="49"/>
        <v/>
      </c>
      <c r="F291" s="155" t="str">
        <f t="shared" si="42"/>
        <v/>
      </c>
      <c r="G291" s="155" t="str">
        <f t="shared" si="44"/>
        <v/>
      </c>
      <c r="H291" s="155" t="str">
        <f t="shared" si="45"/>
        <v/>
      </c>
      <c r="I291" s="155" t="str">
        <f t="shared" si="46"/>
        <v/>
      </c>
      <c r="J291" s="155" t="str">
        <f t="shared" si="43"/>
        <v/>
      </c>
    </row>
    <row r="292" spans="1:10">
      <c r="A292" s="219" t="str">
        <f t="shared" si="47"/>
        <v/>
      </c>
      <c r="B292" s="155" t="str">
        <f t="shared" si="40"/>
        <v/>
      </c>
      <c r="C292" s="221" t="str">
        <f t="shared" si="41"/>
        <v/>
      </c>
      <c r="D292" s="155" t="str">
        <f t="shared" si="48"/>
        <v/>
      </c>
      <c r="E292" s="155" t="str">
        <f t="shared" si="49"/>
        <v/>
      </c>
      <c r="F292" s="155" t="str">
        <f t="shared" si="42"/>
        <v/>
      </c>
      <c r="G292" s="155" t="str">
        <f t="shared" si="44"/>
        <v/>
      </c>
      <c r="H292" s="155" t="str">
        <f t="shared" si="45"/>
        <v/>
      </c>
      <c r="I292" s="155" t="str">
        <f t="shared" si="46"/>
        <v/>
      </c>
      <c r="J292" s="155" t="str">
        <f t="shared" si="43"/>
        <v/>
      </c>
    </row>
    <row r="293" spans="1:10">
      <c r="A293" s="219" t="str">
        <f t="shared" si="47"/>
        <v/>
      </c>
      <c r="B293" s="155" t="str">
        <f t="shared" si="40"/>
        <v/>
      </c>
      <c r="C293" s="221" t="str">
        <f t="shared" si="41"/>
        <v/>
      </c>
      <c r="D293" s="155" t="str">
        <f t="shared" si="48"/>
        <v/>
      </c>
      <c r="E293" s="155" t="str">
        <f t="shared" si="49"/>
        <v/>
      </c>
      <c r="F293" s="155" t="str">
        <f t="shared" si="42"/>
        <v/>
      </c>
      <c r="G293" s="155" t="str">
        <f t="shared" si="44"/>
        <v/>
      </c>
      <c r="H293" s="155" t="str">
        <f t="shared" si="45"/>
        <v/>
      </c>
      <c r="I293" s="155" t="str">
        <f t="shared" si="46"/>
        <v/>
      </c>
      <c r="J293" s="155" t="str">
        <f t="shared" si="43"/>
        <v/>
      </c>
    </row>
    <row r="294" spans="1:10">
      <c r="A294" s="219" t="str">
        <f t="shared" si="47"/>
        <v/>
      </c>
      <c r="B294" s="155" t="str">
        <f t="shared" si="40"/>
        <v/>
      </c>
      <c r="C294" s="221" t="str">
        <f t="shared" si="41"/>
        <v/>
      </c>
      <c r="D294" s="155" t="str">
        <f t="shared" si="48"/>
        <v/>
      </c>
      <c r="E294" s="155" t="str">
        <f t="shared" si="49"/>
        <v/>
      </c>
      <c r="F294" s="155" t="str">
        <f t="shared" si="42"/>
        <v/>
      </c>
      <c r="G294" s="155" t="str">
        <f t="shared" si="44"/>
        <v/>
      </c>
      <c r="H294" s="155" t="str">
        <f t="shared" si="45"/>
        <v/>
      </c>
      <c r="I294" s="155" t="str">
        <f t="shared" si="46"/>
        <v/>
      </c>
      <c r="J294" s="155" t="str">
        <f t="shared" si="43"/>
        <v/>
      </c>
    </row>
    <row r="295" spans="1:10">
      <c r="A295" s="219" t="str">
        <f t="shared" si="47"/>
        <v/>
      </c>
      <c r="B295" s="155" t="str">
        <f t="shared" si="40"/>
        <v/>
      </c>
      <c r="C295" s="221" t="str">
        <f t="shared" si="41"/>
        <v/>
      </c>
      <c r="D295" s="155" t="str">
        <f t="shared" si="48"/>
        <v/>
      </c>
      <c r="E295" s="155" t="str">
        <f t="shared" si="49"/>
        <v/>
      </c>
      <c r="F295" s="155" t="str">
        <f t="shared" si="42"/>
        <v/>
      </c>
      <c r="G295" s="155" t="str">
        <f t="shared" si="44"/>
        <v/>
      </c>
      <c r="H295" s="155" t="str">
        <f t="shared" si="45"/>
        <v/>
      </c>
      <c r="I295" s="155" t="str">
        <f t="shared" si="46"/>
        <v/>
      </c>
      <c r="J295" s="155" t="str">
        <f t="shared" si="43"/>
        <v/>
      </c>
    </row>
    <row r="296" spans="1:10">
      <c r="A296" s="219" t="str">
        <f t="shared" si="47"/>
        <v/>
      </c>
      <c r="B296" s="155" t="str">
        <f t="shared" si="40"/>
        <v/>
      </c>
      <c r="C296" s="221" t="str">
        <f t="shared" si="41"/>
        <v/>
      </c>
      <c r="D296" s="155" t="str">
        <f t="shared" si="48"/>
        <v/>
      </c>
      <c r="E296" s="155" t="str">
        <f t="shared" si="49"/>
        <v/>
      </c>
      <c r="F296" s="155" t="str">
        <f t="shared" si="42"/>
        <v/>
      </c>
      <c r="G296" s="155" t="str">
        <f t="shared" si="44"/>
        <v/>
      </c>
      <c r="H296" s="155" t="str">
        <f t="shared" si="45"/>
        <v/>
      </c>
      <c r="I296" s="155" t="str">
        <f t="shared" si="46"/>
        <v/>
      </c>
      <c r="J296" s="155" t="str">
        <f t="shared" si="43"/>
        <v/>
      </c>
    </row>
    <row r="297" spans="1:10">
      <c r="A297" s="219" t="str">
        <f t="shared" si="47"/>
        <v/>
      </c>
      <c r="B297" s="155" t="str">
        <f t="shared" si="40"/>
        <v/>
      </c>
      <c r="C297" s="221" t="str">
        <f t="shared" si="41"/>
        <v/>
      </c>
      <c r="D297" s="155" t="str">
        <f t="shared" si="48"/>
        <v/>
      </c>
      <c r="E297" s="155" t="str">
        <f t="shared" si="49"/>
        <v/>
      </c>
      <c r="F297" s="155" t="str">
        <f t="shared" si="42"/>
        <v/>
      </c>
      <c r="G297" s="155" t="str">
        <f t="shared" si="44"/>
        <v/>
      </c>
      <c r="H297" s="155" t="str">
        <f t="shared" si="45"/>
        <v/>
      </c>
      <c r="I297" s="155" t="str">
        <f t="shared" si="46"/>
        <v/>
      </c>
      <c r="J297" s="155" t="str">
        <f t="shared" si="43"/>
        <v/>
      </c>
    </row>
    <row r="298" spans="1:10">
      <c r="A298" s="219" t="str">
        <f t="shared" si="47"/>
        <v/>
      </c>
      <c r="B298" s="155" t="str">
        <f t="shared" si="40"/>
        <v/>
      </c>
      <c r="C298" s="221" t="str">
        <f t="shared" si="41"/>
        <v/>
      </c>
      <c r="D298" s="155" t="str">
        <f t="shared" si="48"/>
        <v/>
      </c>
      <c r="E298" s="155" t="str">
        <f t="shared" si="49"/>
        <v/>
      </c>
      <c r="F298" s="155" t="str">
        <f t="shared" si="42"/>
        <v/>
      </c>
      <c r="G298" s="155" t="str">
        <f t="shared" si="44"/>
        <v/>
      </c>
      <c r="H298" s="155" t="str">
        <f t="shared" si="45"/>
        <v/>
      </c>
      <c r="I298" s="155" t="str">
        <f t="shared" si="46"/>
        <v/>
      </c>
      <c r="J298" s="155" t="str">
        <f t="shared" si="43"/>
        <v/>
      </c>
    </row>
    <row r="299" spans="1:10">
      <c r="A299" s="219" t="str">
        <f t="shared" si="47"/>
        <v/>
      </c>
      <c r="B299" s="155" t="str">
        <f t="shared" si="40"/>
        <v/>
      </c>
      <c r="C299" s="221" t="str">
        <f t="shared" si="41"/>
        <v/>
      </c>
      <c r="D299" s="155" t="str">
        <f t="shared" si="48"/>
        <v/>
      </c>
      <c r="E299" s="155" t="str">
        <f t="shared" si="49"/>
        <v/>
      </c>
      <c r="F299" s="155" t="str">
        <f t="shared" si="42"/>
        <v/>
      </c>
      <c r="G299" s="155" t="str">
        <f t="shared" si="44"/>
        <v/>
      </c>
      <c r="H299" s="155" t="str">
        <f t="shared" si="45"/>
        <v/>
      </c>
      <c r="I299" s="155" t="str">
        <f t="shared" si="46"/>
        <v/>
      </c>
      <c r="J299" s="155" t="str">
        <f t="shared" si="43"/>
        <v/>
      </c>
    </row>
    <row r="300" spans="1:10">
      <c r="A300" s="219" t="str">
        <f t="shared" si="47"/>
        <v/>
      </c>
      <c r="B300" s="155" t="str">
        <f t="shared" si="40"/>
        <v/>
      </c>
      <c r="C300" s="221" t="str">
        <f t="shared" si="41"/>
        <v/>
      </c>
      <c r="D300" s="155" t="str">
        <f t="shared" si="48"/>
        <v/>
      </c>
      <c r="E300" s="155" t="str">
        <f t="shared" si="49"/>
        <v/>
      </c>
      <c r="F300" s="155" t="str">
        <f t="shared" si="42"/>
        <v/>
      </c>
      <c r="G300" s="155" t="str">
        <f t="shared" si="44"/>
        <v/>
      </c>
      <c r="H300" s="155" t="str">
        <f t="shared" si="45"/>
        <v/>
      </c>
      <c r="I300" s="155" t="str">
        <f t="shared" si="46"/>
        <v/>
      </c>
      <c r="J300" s="155" t="str">
        <f t="shared" si="43"/>
        <v/>
      </c>
    </row>
    <row r="301" spans="1:10">
      <c r="A301" s="219" t="str">
        <f t="shared" si="47"/>
        <v/>
      </c>
      <c r="B301" s="155" t="str">
        <f t="shared" si="40"/>
        <v/>
      </c>
      <c r="C301" s="221" t="str">
        <f t="shared" si="41"/>
        <v/>
      </c>
      <c r="D301" s="155" t="str">
        <f t="shared" si="48"/>
        <v/>
      </c>
      <c r="E301" s="155" t="str">
        <f t="shared" si="49"/>
        <v/>
      </c>
      <c r="F301" s="155" t="str">
        <f t="shared" si="42"/>
        <v/>
      </c>
      <c r="G301" s="155" t="str">
        <f t="shared" si="44"/>
        <v/>
      </c>
      <c r="H301" s="155" t="str">
        <f t="shared" si="45"/>
        <v/>
      </c>
      <c r="I301" s="155" t="str">
        <f t="shared" si="46"/>
        <v/>
      </c>
      <c r="J301" s="155" t="str">
        <f t="shared" si="43"/>
        <v/>
      </c>
    </row>
    <row r="302" spans="1:10">
      <c r="A302" s="219" t="str">
        <f t="shared" si="47"/>
        <v/>
      </c>
      <c r="B302" s="155" t="str">
        <f t="shared" si="40"/>
        <v/>
      </c>
      <c r="C302" s="221" t="str">
        <f t="shared" si="41"/>
        <v/>
      </c>
      <c r="D302" s="155" t="str">
        <f t="shared" si="48"/>
        <v/>
      </c>
      <c r="E302" s="155" t="str">
        <f t="shared" si="49"/>
        <v/>
      </c>
      <c r="F302" s="155" t="str">
        <f t="shared" si="42"/>
        <v/>
      </c>
      <c r="G302" s="155" t="str">
        <f t="shared" si="44"/>
        <v/>
      </c>
      <c r="H302" s="155" t="str">
        <f t="shared" si="45"/>
        <v/>
      </c>
      <c r="I302" s="155" t="str">
        <f t="shared" si="46"/>
        <v/>
      </c>
      <c r="J302" s="155" t="str">
        <f t="shared" si="43"/>
        <v/>
      </c>
    </row>
    <row r="303" spans="1:10">
      <c r="A303" s="219" t="str">
        <f t="shared" si="47"/>
        <v/>
      </c>
      <c r="B303" s="155" t="str">
        <f t="shared" si="40"/>
        <v/>
      </c>
      <c r="C303" s="221" t="str">
        <f t="shared" si="41"/>
        <v/>
      </c>
      <c r="D303" s="155" t="str">
        <f t="shared" si="48"/>
        <v/>
      </c>
      <c r="E303" s="155" t="str">
        <f t="shared" si="49"/>
        <v/>
      </c>
      <c r="F303" s="155" t="str">
        <f t="shared" si="42"/>
        <v/>
      </c>
      <c r="G303" s="155" t="str">
        <f t="shared" si="44"/>
        <v/>
      </c>
      <c r="H303" s="155" t="str">
        <f t="shared" si="45"/>
        <v/>
      </c>
      <c r="I303" s="155" t="str">
        <f t="shared" si="46"/>
        <v/>
      </c>
      <c r="J303" s="155" t="str">
        <f t="shared" si="43"/>
        <v/>
      </c>
    </row>
    <row r="304" spans="1:10">
      <c r="A304" s="219" t="str">
        <f t="shared" si="47"/>
        <v/>
      </c>
      <c r="B304" s="155" t="str">
        <f t="shared" si="40"/>
        <v/>
      </c>
      <c r="C304" s="221" t="str">
        <f t="shared" si="41"/>
        <v/>
      </c>
      <c r="D304" s="155" t="str">
        <f t="shared" si="48"/>
        <v/>
      </c>
      <c r="E304" s="155" t="str">
        <f t="shared" si="49"/>
        <v/>
      </c>
      <c r="F304" s="155" t="str">
        <f t="shared" si="42"/>
        <v/>
      </c>
      <c r="G304" s="155" t="str">
        <f t="shared" si="44"/>
        <v/>
      </c>
      <c r="H304" s="155" t="str">
        <f t="shared" si="45"/>
        <v/>
      </c>
      <c r="I304" s="155" t="str">
        <f t="shared" si="46"/>
        <v/>
      </c>
      <c r="J304" s="155" t="str">
        <f t="shared" si="43"/>
        <v/>
      </c>
    </row>
    <row r="305" spans="1:10">
      <c r="A305" s="219" t="str">
        <f t="shared" si="47"/>
        <v/>
      </c>
      <c r="B305" s="155" t="str">
        <f t="shared" si="40"/>
        <v/>
      </c>
      <c r="C305" s="221" t="str">
        <f t="shared" si="41"/>
        <v/>
      </c>
      <c r="D305" s="155" t="str">
        <f t="shared" si="48"/>
        <v/>
      </c>
      <c r="E305" s="155" t="str">
        <f t="shared" si="49"/>
        <v/>
      </c>
      <c r="F305" s="155" t="str">
        <f t="shared" si="42"/>
        <v/>
      </c>
      <c r="G305" s="155" t="str">
        <f t="shared" si="44"/>
        <v/>
      </c>
      <c r="H305" s="155" t="str">
        <f t="shared" si="45"/>
        <v/>
      </c>
      <c r="I305" s="155" t="str">
        <f t="shared" si="46"/>
        <v/>
      </c>
      <c r="J305" s="155" t="str">
        <f t="shared" si="43"/>
        <v/>
      </c>
    </row>
    <row r="306" spans="1:10">
      <c r="A306" s="219" t="str">
        <f t="shared" si="47"/>
        <v/>
      </c>
      <c r="B306" s="155" t="str">
        <f t="shared" si="40"/>
        <v/>
      </c>
      <c r="C306" s="221" t="str">
        <f t="shared" si="41"/>
        <v/>
      </c>
      <c r="D306" s="155" t="str">
        <f t="shared" si="48"/>
        <v/>
      </c>
      <c r="E306" s="155" t="str">
        <f t="shared" si="49"/>
        <v/>
      </c>
      <c r="F306" s="155" t="str">
        <f t="shared" si="42"/>
        <v/>
      </c>
      <c r="G306" s="155" t="str">
        <f t="shared" si="44"/>
        <v/>
      </c>
      <c r="H306" s="155" t="str">
        <f t="shared" si="45"/>
        <v/>
      </c>
      <c r="I306" s="155" t="str">
        <f t="shared" si="46"/>
        <v/>
      </c>
      <c r="J306" s="155" t="str">
        <f t="shared" si="43"/>
        <v/>
      </c>
    </row>
    <row r="307" spans="1:10">
      <c r="A307" s="219" t="str">
        <f t="shared" si="47"/>
        <v/>
      </c>
      <c r="B307" s="155" t="str">
        <f t="shared" si="40"/>
        <v/>
      </c>
      <c r="C307" s="221" t="str">
        <f t="shared" si="41"/>
        <v/>
      </c>
      <c r="D307" s="155" t="str">
        <f t="shared" si="48"/>
        <v/>
      </c>
      <c r="E307" s="155" t="str">
        <f t="shared" si="49"/>
        <v/>
      </c>
      <c r="F307" s="155" t="str">
        <f t="shared" si="42"/>
        <v/>
      </c>
      <c r="G307" s="155" t="str">
        <f t="shared" si="44"/>
        <v/>
      </c>
      <c r="H307" s="155" t="str">
        <f t="shared" si="45"/>
        <v/>
      </c>
      <c r="I307" s="155" t="str">
        <f t="shared" si="46"/>
        <v/>
      </c>
      <c r="J307" s="155" t="str">
        <f t="shared" si="43"/>
        <v/>
      </c>
    </row>
    <row r="308" spans="1:10">
      <c r="A308" s="219" t="str">
        <f t="shared" si="47"/>
        <v/>
      </c>
      <c r="B308" s="155" t="str">
        <f t="shared" si="40"/>
        <v/>
      </c>
      <c r="C308" s="221" t="str">
        <f t="shared" si="41"/>
        <v/>
      </c>
      <c r="D308" s="155" t="str">
        <f t="shared" si="48"/>
        <v/>
      </c>
      <c r="E308" s="155" t="str">
        <f t="shared" si="49"/>
        <v/>
      </c>
      <c r="F308" s="155" t="str">
        <f t="shared" si="42"/>
        <v/>
      </c>
      <c r="G308" s="155" t="str">
        <f t="shared" si="44"/>
        <v/>
      </c>
      <c r="H308" s="155" t="str">
        <f t="shared" si="45"/>
        <v/>
      </c>
      <c r="I308" s="155" t="str">
        <f t="shared" si="46"/>
        <v/>
      </c>
      <c r="J308" s="155" t="str">
        <f t="shared" si="43"/>
        <v/>
      </c>
    </row>
    <row r="309" spans="1:10">
      <c r="A309" s="219" t="str">
        <f t="shared" si="47"/>
        <v/>
      </c>
      <c r="B309" s="155" t="str">
        <f t="shared" si="40"/>
        <v/>
      </c>
      <c r="C309" s="221" t="str">
        <f t="shared" si="41"/>
        <v/>
      </c>
      <c r="D309" s="155" t="str">
        <f t="shared" si="48"/>
        <v/>
      </c>
      <c r="E309" s="155" t="str">
        <f t="shared" si="49"/>
        <v/>
      </c>
      <c r="F309" s="155" t="str">
        <f t="shared" si="42"/>
        <v/>
      </c>
      <c r="G309" s="155" t="str">
        <f t="shared" si="44"/>
        <v/>
      </c>
      <c r="H309" s="155" t="str">
        <f t="shared" si="45"/>
        <v/>
      </c>
      <c r="I309" s="155" t="str">
        <f t="shared" si="46"/>
        <v/>
      </c>
      <c r="J309" s="155" t="str">
        <f t="shared" si="43"/>
        <v/>
      </c>
    </row>
    <row r="310" spans="1:10">
      <c r="A310" s="219" t="str">
        <f t="shared" si="47"/>
        <v/>
      </c>
      <c r="B310" s="155" t="str">
        <f t="shared" si="40"/>
        <v/>
      </c>
      <c r="C310" s="221" t="str">
        <f t="shared" si="41"/>
        <v/>
      </c>
      <c r="D310" s="155" t="str">
        <f t="shared" si="48"/>
        <v/>
      </c>
      <c r="E310" s="155" t="str">
        <f t="shared" si="49"/>
        <v/>
      </c>
      <c r="F310" s="155" t="str">
        <f t="shared" si="42"/>
        <v/>
      </c>
      <c r="G310" s="155" t="str">
        <f t="shared" si="44"/>
        <v/>
      </c>
      <c r="H310" s="155" t="str">
        <f t="shared" si="45"/>
        <v/>
      </c>
      <c r="I310" s="155" t="str">
        <f t="shared" si="46"/>
        <v/>
      </c>
      <c r="J310" s="155" t="str">
        <f t="shared" si="43"/>
        <v/>
      </c>
    </row>
    <row r="311" spans="1:10">
      <c r="A311" s="219" t="str">
        <f t="shared" si="47"/>
        <v/>
      </c>
      <c r="B311" s="155" t="str">
        <f t="shared" si="40"/>
        <v/>
      </c>
      <c r="C311" s="221" t="str">
        <f t="shared" si="41"/>
        <v/>
      </c>
      <c r="D311" s="155" t="str">
        <f t="shared" si="48"/>
        <v/>
      </c>
      <c r="E311" s="155" t="str">
        <f t="shared" si="49"/>
        <v/>
      </c>
      <c r="F311" s="155" t="str">
        <f t="shared" si="42"/>
        <v/>
      </c>
      <c r="G311" s="155" t="str">
        <f t="shared" si="44"/>
        <v/>
      </c>
      <c r="H311" s="155" t="str">
        <f t="shared" si="45"/>
        <v/>
      </c>
      <c r="I311" s="155" t="str">
        <f t="shared" si="46"/>
        <v/>
      </c>
      <c r="J311" s="155" t="str">
        <f t="shared" si="43"/>
        <v/>
      </c>
    </row>
    <row r="312" spans="1:10">
      <c r="A312" s="219" t="str">
        <f t="shared" si="47"/>
        <v/>
      </c>
      <c r="B312" s="155" t="str">
        <f t="shared" si="40"/>
        <v/>
      </c>
      <c r="C312" s="221" t="str">
        <f t="shared" si="41"/>
        <v/>
      </c>
      <c r="D312" s="155" t="str">
        <f t="shared" si="48"/>
        <v/>
      </c>
      <c r="E312" s="155" t="str">
        <f t="shared" si="49"/>
        <v/>
      </c>
      <c r="F312" s="155" t="str">
        <f t="shared" si="42"/>
        <v/>
      </c>
      <c r="G312" s="155" t="str">
        <f t="shared" si="44"/>
        <v/>
      </c>
      <c r="H312" s="155" t="str">
        <f t="shared" si="45"/>
        <v/>
      </c>
      <c r="I312" s="155" t="str">
        <f t="shared" si="46"/>
        <v/>
      </c>
      <c r="J312" s="155" t="str">
        <f t="shared" si="43"/>
        <v/>
      </c>
    </row>
    <row r="313" spans="1:10">
      <c r="A313" s="219" t="str">
        <f t="shared" si="47"/>
        <v/>
      </c>
      <c r="B313" s="155" t="str">
        <f t="shared" si="40"/>
        <v/>
      </c>
      <c r="C313" s="221" t="str">
        <f t="shared" si="41"/>
        <v/>
      </c>
      <c r="D313" s="155" t="str">
        <f t="shared" si="48"/>
        <v/>
      </c>
      <c r="E313" s="155" t="str">
        <f t="shared" si="49"/>
        <v/>
      </c>
      <c r="F313" s="155" t="str">
        <f t="shared" si="42"/>
        <v/>
      </c>
      <c r="G313" s="155" t="str">
        <f t="shared" si="44"/>
        <v/>
      </c>
      <c r="H313" s="155" t="str">
        <f t="shared" si="45"/>
        <v/>
      </c>
      <c r="I313" s="155" t="str">
        <f t="shared" si="46"/>
        <v/>
      </c>
      <c r="J313" s="155" t="str">
        <f t="shared" si="43"/>
        <v/>
      </c>
    </row>
    <row r="314" spans="1:10">
      <c r="A314" s="219" t="str">
        <f t="shared" si="47"/>
        <v/>
      </c>
      <c r="B314" s="155" t="str">
        <f t="shared" ref="B314:B369" si="50">IF(ISERROR(A314*E314),"",(A314*E314))</f>
        <v/>
      </c>
      <c r="C314" s="221" t="str">
        <f t="shared" ref="C314:C369" si="51">IF(ISERROR($C$4-B314),"",($C$4-B314))</f>
        <v/>
      </c>
      <c r="D314" s="155" t="str">
        <f t="shared" si="48"/>
        <v/>
      </c>
      <c r="E314" s="155" t="str">
        <f t="shared" si="49"/>
        <v/>
      </c>
      <c r="F314" s="155" t="str">
        <f t="shared" si="42"/>
        <v/>
      </c>
      <c r="G314" s="155" t="str">
        <f t="shared" si="44"/>
        <v/>
      </c>
      <c r="H314" s="155" t="str">
        <f t="shared" si="45"/>
        <v/>
      </c>
      <c r="I314" s="155" t="str">
        <f t="shared" si="46"/>
        <v/>
      </c>
      <c r="J314" s="155" t="str">
        <f t="shared" si="43"/>
        <v/>
      </c>
    </row>
    <row r="315" spans="1:10">
      <c r="A315" s="219" t="str">
        <f t="shared" si="47"/>
        <v/>
      </c>
      <c r="B315" s="155" t="str">
        <f t="shared" si="50"/>
        <v/>
      </c>
      <c r="C315" s="221" t="str">
        <f t="shared" si="51"/>
        <v/>
      </c>
      <c r="D315" s="155" t="str">
        <f t="shared" si="48"/>
        <v/>
      </c>
      <c r="E315" s="155" t="str">
        <f t="shared" si="49"/>
        <v/>
      </c>
      <c r="F315" s="155" t="str">
        <f t="shared" si="42"/>
        <v/>
      </c>
      <c r="G315" s="155" t="str">
        <f t="shared" si="44"/>
        <v/>
      </c>
      <c r="H315" s="155" t="str">
        <f t="shared" si="45"/>
        <v/>
      </c>
      <c r="I315" s="155" t="str">
        <f t="shared" si="46"/>
        <v/>
      </c>
      <c r="J315" s="155" t="str">
        <f t="shared" si="43"/>
        <v/>
      </c>
    </row>
    <row r="316" spans="1:10">
      <c r="A316" s="219" t="str">
        <f t="shared" si="47"/>
        <v/>
      </c>
      <c r="B316" s="155" t="str">
        <f t="shared" si="50"/>
        <v/>
      </c>
      <c r="C316" s="221" t="str">
        <f t="shared" si="51"/>
        <v/>
      </c>
      <c r="D316" s="155" t="str">
        <f t="shared" si="48"/>
        <v/>
      </c>
      <c r="E316" s="155" t="str">
        <f t="shared" si="49"/>
        <v/>
      </c>
      <c r="F316" s="155" t="str">
        <f t="shared" si="42"/>
        <v/>
      </c>
      <c r="G316" s="155" t="str">
        <f t="shared" si="44"/>
        <v/>
      </c>
      <c r="H316" s="155" t="str">
        <f t="shared" si="45"/>
        <v/>
      </c>
      <c r="I316" s="155" t="str">
        <f t="shared" si="46"/>
        <v/>
      </c>
      <c r="J316" s="155" t="str">
        <f t="shared" si="43"/>
        <v/>
      </c>
    </row>
    <row r="317" spans="1:10">
      <c r="A317" s="219" t="str">
        <f t="shared" si="47"/>
        <v/>
      </c>
      <c r="B317" s="155" t="str">
        <f t="shared" si="50"/>
        <v/>
      </c>
      <c r="C317" s="221" t="str">
        <f t="shared" si="51"/>
        <v/>
      </c>
      <c r="D317" s="155" t="str">
        <f t="shared" si="48"/>
        <v/>
      </c>
      <c r="E317" s="155" t="str">
        <f t="shared" si="49"/>
        <v/>
      </c>
      <c r="F317" s="155" t="str">
        <f t="shared" si="42"/>
        <v/>
      </c>
      <c r="G317" s="155" t="str">
        <f t="shared" si="44"/>
        <v/>
      </c>
      <c r="H317" s="155" t="str">
        <f t="shared" si="45"/>
        <v/>
      </c>
      <c r="I317" s="155" t="str">
        <f t="shared" si="46"/>
        <v/>
      </c>
      <c r="J317" s="155" t="str">
        <f t="shared" si="43"/>
        <v/>
      </c>
    </row>
    <row r="318" spans="1:10">
      <c r="A318" s="219" t="str">
        <f t="shared" si="47"/>
        <v/>
      </c>
      <c r="B318" s="155" t="str">
        <f t="shared" si="50"/>
        <v/>
      </c>
      <c r="C318" s="221" t="str">
        <f t="shared" si="51"/>
        <v/>
      </c>
      <c r="D318" s="155" t="str">
        <f t="shared" si="48"/>
        <v/>
      </c>
      <c r="E318" s="155" t="str">
        <f t="shared" si="49"/>
        <v/>
      </c>
      <c r="F318" s="155" t="str">
        <f t="shared" si="42"/>
        <v/>
      </c>
      <c r="G318" s="155" t="str">
        <f t="shared" si="44"/>
        <v/>
      </c>
      <c r="H318" s="155" t="str">
        <f t="shared" si="45"/>
        <v/>
      </c>
      <c r="I318" s="155" t="str">
        <f t="shared" si="46"/>
        <v/>
      </c>
      <c r="J318" s="155" t="str">
        <f t="shared" si="43"/>
        <v/>
      </c>
    </row>
    <row r="319" spans="1:10">
      <c r="A319" s="219" t="str">
        <f t="shared" si="47"/>
        <v/>
      </c>
      <c r="B319" s="155" t="str">
        <f t="shared" si="50"/>
        <v/>
      </c>
      <c r="C319" s="221" t="str">
        <f t="shared" si="51"/>
        <v/>
      </c>
      <c r="D319" s="155" t="str">
        <f t="shared" si="48"/>
        <v/>
      </c>
      <c r="E319" s="155" t="str">
        <f t="shared" si="49"/>
        <v/>
      </c>
      <c r="F319" s="155" t="str">
        <f t="shared" si="42"/>
        <v/>
      </c>
      <c r="G319" s="155" t="str">
        <f t="shared" si="44"/>
        <v/>
      </c>
      <c r="H319" s="155" t="str">
        <f t="shared" si="45"/>
        <v/>
      </c>
      <c r="I319" s="155" t="str">
        <f t="shared" si="46"/>
        <v/>
      </c>
      <c r="J319" s="155" t="str">
        <f t="shared" si="43"/>
        <v/>
      </c>
    </row>
    <row r="320" spans="1:10">
      <c r="A320" s="219" t="str">
        <f t="shared" si="47"/>
        <v/>
      </c>
      <c r="B320" s="155" t="str">
        <f t="shared" si="50"/>
        <v/>
      </c>
      <c r="C320" s="221" t="str">
        <f t="shared" si="51"/>
        <v/>
      </c>
      <c r="D320" s="155" t="str">
        <f t="shared" si="48"/>
        <v/>
      </c>
      <c r="E320" s="155" t="str">
        <f t="shared" si="49"/>
        <v/>
      </c>
      <c r="F320" s="155" t="str">
        <f t="shared" si="42"/>
        <v/>
      </c>
      <c r="G320" s="155" t="str">
        <f t="shared" si="44"/>
        <v/>
      </c>
      <c r="H320" s="155" t="str">
        <f t="shared" si="45"/>
        <v/>
      </c>
      <c r="I320" s="155" t="str">
        <f t="shared" si="46"/>
        <v/>
      </c>
      <c r="J320" s="155" t="str">
        <f t="shared" si="43"/>
        <v/>
      </c>
    </row>
    <row r="321" spans="1:10">
      <c r="A321" s="219" t="str">
        <f t="shared" si="47"/>
        <v/>
      </c>
      <c r="B321" s="155" t="str">
        <f t="shared" si="50"/>
        <v/>
      </c>
      <c r="C321" s="221" t="str">
        <f t="shared" si="51"/>
        <v/>
      </c>
      <c r="D321" s="155" t="str">
        <f t="shared" si="48"/>
        <v/>
      </c>
      <c r="E321" s="155" t="str">
        <f t="shared" si="49"/>
        <v/>
      </c>
      <c r="F321" s="155" t="str">
        <f t="shared" si="42"/>
        <v/>
      </c>
      <c r="G321" s="155" t="str">
        <f t="shared" si="44"/>
        <v/>
      </c>
      <c r="H321" s="155" t="str">
        <f t="shared" si="45"/>
        <v/>
      </c>
      <c r="I321" s="155" t="str">
        <f t="shared" si="46"/>
        <v/>
      </c>
      <c r="J321" s="155" t="str">
        <f t="shared" si="43"/>
        <v/>
      </c>
    </row>
    <row r="322" spans="1:10">
      <c r="A322" s="219" t="str">
        <f t="shared" si="47"/>
        <v/>
      </c>
      <c r="B322" s="155" t="str">
        <f t="shared" si="50"/>
        <v/>
      </c>
      <c r="C322" s="221" t="str">
        <f t="shared" si="51"/>
        <v/>
      </c>
      <c r="D322" s="155" t="str">
        <f t="shared" si="48"/>
        <v/>
      </c>
      <c r="E322" s="155" t="str">
        <f t="shared" si="49"/>
        <v/>
      </c>
      <c r="F322" s="155" t="str">
        <f t="shared" ref="F322:F369" si="52">IF(ISERROR(D322+E322),"",(D322+E322))</f>
        <v/>
      </c>
      <c r="G322" s="155" t="str">
        <f t="shared" si="44"/>
        <v/>
      </c>
      <c r="H322" s="155" t="str">
        <f t="shared" si="45"/>
        <v/>
      </c>
      <c r="I322" s="155" t="str">
        <f t="shared" si="46"/>
        <v/>
      </c>
      <c r="J322" s="155" t="str">
        <f t="shared" ref="J322:J369" si="53">IF(ISERROR(F322+G322+H322),"",(F322+G322+H322+I322))</f>
        <v/>
      </c>
    </row>
    <row r="323" spans="1:10">
      <c r="A323" s="219" t="str">
        <f t="shared" si="47"/>
        <v/>
      </c>
      <c r="B323" s="155" t="str">
        <f t="shared" si="50"/>
        <v/>
      </c>
      <c r="C323" s="221" t="str">
        <f t="shared" si="51"/>
        <v/>
      </c>
      <c r="D323" s="155" t="str">
        <f t="shared" si="48"/>
        <v/>
      </c>
      <c r="E323" s="155" t="str">
        <f t="shared" si="49"/>
        <v/>
      </c>
      <c r="F323" s="155" t="str">
        <f t="shared" si="52"/>
        <v/>
      </c>
      <c r="G323" s="155" t="str">
        <f t="shared" si="44"/>
        <v/>
      </c>
      <c r="H323" s="155" t="str">
        <f t="shared" si="45"/>
        <v/>
      </c>
      <c r="I323" s="155" t="str">
        <f t="shared" si="46"/>
        <v/>
      </c>
      <c r="J323" s="155" t="str">
        <f t="shared" si="53"/>
        <v/>
      </c>
    </row>
    <row r="324" spans="1:10">
      <c r="A324" s="219" t="str">
        <f t="shared" si="47"/>
        <v/>
      </c>
      <c r="B324" s="155" t="str">
        <f t="shared" si="50"/>
        <v/>
      </c>
      <c r="C324" s="221" t="str">
        <f t="shared" si="51"/>
        <v/>
      </c>
      <c r="D324" s="155" t="str">
        <f t="shared" si="48"/>
        <v/>
      </c>
      <c r="E324" s="155" t="str">
        <f t="shared" si="49"/>
        <v/>
      </c>
      <c r="F324" s="155" t="str">
        <f t="shared" si="52"/>
        <v/>
      </c>
      <c r="G324" s="155" t="str">
        <f t="shared" si="44"/>
        <v/>
      </c>
      <c r="H324" s="155" t="str">
        <f t="shared" si="45"/>
        <v/>
      </c>
      <c r="I324" s="155" t="str">
        <f t="shared" si="46"/>
        <v/>
      </c>
      <c r="J324" s="155" t="str">
        <f t="shared" si="53"/>
        <v/>
      </c>
    </row>
    <row r="325" spans="1:10">
      <c r="A325" s="219" t="str">
        <f t="shared" si="47"/>
        <v/>
      </c>
      <c r="B325" s="155" t="str">
        <f t="shared" si="50"/>
        <v/>
      </c>
      <c r="C325" s="221" t="str">
        <f t="shared" si="51"/>
        <v/>
      </c>
      <c r="D325" s="155" t="str">
        <f t="shared" si="48"/>
        <v/>
      </c>
      <c r="E325" s="155" t="str">
        <f t="shared" si="49"/>
        <v/>
      </c>
      <c r="F325" s="155" t="str">
        <f t="shared" si="52"/>
        <v/>
      </c>
      <c r="G325" s="155" t="str">
        <f t="shared" si="44"/>
        <v/>
      </c>
      <c r="H325" s="155" t="str">
        <f t="shared" si="45"/>
        <v/>
      </c>
      <c r="I325" s="155" t="str">
        <f t="shared" si="46"/>
        <v/>
      </c>
      <c r="J325" s="155" t="str">
        <f t="shared" si="53"/>
        <v/>
      </c>
    </row>
    <row r="326" spans="1:10">
      <c r="A326" s="219" t="str">
        <f t="shared" si="47"/>
        <v/>
      </c>
      <c r="B326" s="155" t="str">
        <f t="shared" si="50"/>
        <v/>
      </c>
      <c r="C326" s="221" t="str">
        <f t="shared" si="51"/>
        <v/>
      </c>
      <c r="D326" s="155" t="str">
        <f t="shared" si="48"/>
        <v/>
      </c>
      <c r="E326" s="155" t="str">
        <f t="shared" si="49"/>
        <v/>
      </c>
      <c r="F326" s="155" t="str">
        <f t="shared" si="52"/>
        <v/>
      </c>
      <c r="G326" s="155" t="str">
        <f t="shared" si="44"/>
        <v/>
      </c>
      <c r="H326" s="155" t="str">
        <f t="shared" si="45"/>
        <v/>
      </c>
      <c r="I326" s="155" t="str">
        <f t="shared" si="46"/>
        <v/>
      </c>
      <c r="J326" s="155" t="str">
        <f t="shared" si="53"/>
        <v/>
      </c>
    </row>
    <row r="327" spans="1:10">
      <c r="A327" s="219" t="str">
        <f t="shared" si="47"/>
        <v/>
      </c>
      <c r="B327" s="155" t="str">
        <f t="shared" si="50"/>
        <v/>
      </c>
      <c r="C327" s="221" t="str">
        <f t="shared" si="51"/>
        <v/>
      </c>
      <c r="D327" s="155" t="str">
        <f t="shared" si="48"/>
        <v/>
      </c>
      <c r="E327" s="155" t="str">
        <f t="shared" si="49"/>
        <v/>
      </c>
      <c r="F327" s="155" t="str">
        <f t="shared" si="52"/>
        <v/>
      </c>
      <c r="G327" s="155" t="str">
        <f t="shared" si="44"/>
        <v/>
      </c>
      <c r="H327" s="155" t="str">
        <f t="shared" si="45"/>
        <v/>
      </c>
      <c r="I327" s="155" t="str">
        <f t="shared" si="46"/>
        <v/>
      </c>
      <c r="J327" s="155" t="str">
        <f t="shared" si="53"/>
        <v/>
      </c>
    </row>
    <row r="328" spans="1:10">
      <c r="A328" s="219" t="str">
        <f t="shared" si="47"/>
        <v/>
      </c>
      <c r="B328" s="155" t="str">
        <f t="shared" si="50"/>
        <v/>
      </c>
      <c r="C328" s="221" t="str">
        <f t="shared" si="51"/>
        <v/>
      </c>
      <c r="D328" s="155" t="str">
        <f t="shared" si="48"/>
        <v/>
      </c>
      <c r="E328" s="155" t="str">
        <f t="shared" si="49"/>
        <v/>
      </c>
      <c r="F328" s="155" t="str">
        <f t="shared" si="52"/>
        <v/>
      </c>
      <c r="G328" s="155" t="str">
        <f t="shared" si="44"/>
        <v/>
      </c>
      <c r="H328" s="155" t="str">
        <f t="shared" si="45"/>
        <v/>
      </c>
      <c r="I328" s="155" t="str">
        <f t="shared" si="46"/>
        <v/>
      </c>
      <c r="J328" s="155" t="str">
        <f t="shared" si="53"/>
        <v/>
      </c>
    </row>
    <row r="329" spans="1:10">
      <c r="A329" s="219" t="str">
        <f t="shared" si="47"/>
        <v/>
      </c>
      <c r="B329" s="155" t="str">
        <f t="shared" si="50"/>
        <v/>
      </c>
      <c r="C329" s="221" t="str">
        <f t="shared" si="51"/>
        <v/>
      </c>
      <c r="D329" s="155" t="str">
        <f t="shared" si="48"/>
        <v/>
      </c>
      <c r="E329" s="155" t="str">
        <f t="shared" si="49"/>
        <v/>
      </c>
      <c r="F329" s="155" t="str">
        <f t="shared" si="52"/>
        <v/>
      </c>
      <c r="G329" s="155" t="str">
        <f t="shared" si="44"/>
        <v/>
      </c>
      <c r="H329" s="155" t="str">
        <f t="shared" si="45"/>
        <v/>
      </c>
      <c r="I329" s="155" t="str">
        <f t="shared" si="46"/>
        <v/>
      </c>
      <c r="J329" s="155" t="str">
        <f t="shared" si="53"/>
        <v/>
      </c>
    </row>
    <row r="330" spans="1:10">
      <c r="A330" s="219" t="str">
        <f t="shared" si="47"/>
        <v/>
      </c>
      <c r="B330" s="155" t="str">
        <f t="shared" si="50"/>
        <v/>
      </c>
      <c r="C330" s="221" t="str">
        <f t="shared" si="51"/>
        <v/>
      </c>
      <c r="D330" s="155" t="str">
        <f t="shared" si="48"/>
        <v/>
      </c>
      <c r="E330" s="155" t="str">
        <f t="shared" si="49"/>
        <v/>
      </c>
      <c r="F330" s="155" t="str">
        <f t="shared" si="52"/>
        <v/>
      </c>
      <c r="G330" s="155" t="str">
        <f t="shared" ref="G330:G369" si="54">IF(ISERROR($E$5/100*F330),"",($E$5/100*F330))</f>
        <v/>
      </c>
      <c r="H330" s="155" t="str">
        <f t="shared" ref="H330:H369" si="55">IF(A330="","",IF(ISERROR($E$6/100*C329),"",($E$6/100*C329)))</f>
        <v/>
      </c>
      <c r="I330" s="155" t="str">
        <f t="shared" ref="I330:I369" si="56">IF(A330="","",IF(ISERROR($G$5/100*D329),"",($G$5/100*D330)))</f>
        <v/>
      </c>
      <c r="J330" s="155" t="str">
        <f t="shared" si="53"/>
        <v/>
      </c>
    </row>
    <row r="331" spans="1:10">
      <c r="A331" s="219" t="str">
        <f t="shared" ref="A331:A369" si="57">IF(A330="","",IF(A330+1&gt;$C$5,"",A330+1))</f>
        <v/>
      </c>
      <c r="B331" s="155" t="str">
        <f t="shared" si="50"/>
        <v/>
      </c>
      <c r="C331" s="221" t="str">
        <f t="shared" si="51"/>
        <v/>
      </c>
      <c r="D331" s="155" t="str">
        <f t="shared" ref="D331:D369" si="58">IF(A331="","",IF(ISERROR($F$1*C330),"",($F$1*C330)))</f>
        <v/>
      </c>
      <c r="E331" s="155" t="str">
        <f t="shared" ref="E331:E369" si="59">IF(A331="","",IF(ISERROR($C$4/$C$5),"",($C$4/$C$5)))</f>
        <v/>
      </c>
      <c r="F331" s="155" t="str">
        <f t="shared" si="52"/>
        <v/>
      </c>
      <c r="G331" s="155" t="str">
        <f t="shared" si="54"/>
        <v/>
      </c>
      <c r="H331" s="155" t="str">
        <f t="shared" si="55"/>
        <v/>
      </c>
      <c r="I331" s="155" t="str">
        <f t="shared" si="56"/>
        <v/>
      </c>
      <c r="J331" s="155" t="str">
        <f t="shared" si="53"/>
        <v/>
      </c>
    </row>
    <row r="332" spans="1:10">
      <c r="A332" s="219" t="str">
        <f t="shared" si="57"/>
        <v/>
      </c>
      <c r="B332" s="155" t="str">
        <f t="shared" si="50"/>
        <v/>
      </c>
      <c r="C332" s="221" t="str">
        <f t="shared" si="51"/>
        <v/>
      </c>
      <c r="D332" s="155" t="str">
        <f t="shared" si="58"/>
        <v/>
      </c>
      <c r="E332" s="155" t="str">
        <f t="shared" si="59"/>
        <v/>
      </c>
      <c r="F332" s="155" t="str">
        <f t="shared" si="52"/>
        <v/>
      </c>
      <c r="G332" s="155" t="str">
        <f t="shared" si="54"/>
        <v/>
      </c>
      <c r="H332" s="155" t="str">
        <f t="shared" si="55"/>
        <v/>
      </c>
      <c r="I332" s="155" t="str">
        <f t="shared" si="56"/>
        <v/>
      </c>
      <c r="J332" s="155" t="str">
        <f t="shared" si="53"/>
        <v/>
      </c>
    </row>
    <row r="333" spans="1:10">
      <c r="A333" s="219" t="str">
        <f t="shared" si="57"/>
        <v/>
      </c>
      <c r="B333" s="155" t="str">
        <f t="shared" si="50"/>
        <v/>
      </c>
      <c r="C333" s="221" t="str">
        <f t="shared" si="51"/>
        <v/>
      </c>
      <c r="D333" s="155" t="str">
        <f t="shared" si="58"/>
        <v/>
      </c>
      <c r="E333" s="155" t="str">
        <f t="shared" si="59"/>
        <v/>
      </c>
      <c r="F333" s="155" t="str">
        <f t="shared" si="52"/>
        <v/>
      </c>
      <c r="G333" s="155" t="str">
        <f t="shared" si="54"/>
        <v/>
      </c>
      <c r="H333" s="155" t="str">
        <f t="shared" si="55"/>
        <v/>
      </c>
      <c r="I333" s="155" t="str">
        <f t="shared" si="56"/>
        <v/>
      </c>
      <c r="J333" s="155" t="str">
        <f t="shared" si="53"/>
        <v/>
      </c>
    </row>
    <row r="334" spans="1:10">
      <c r="A334" s="219" t="str">
        <f t="shared" si="57"/>
        <v/>
      </c>
      <c r="B334" s="155" t="str">
        <f t="shared" si="50"/>
        <v/>
      </c>
      <c r="C334" s="221" t="str">
        <f t="shared" si="51"/>
        <v/>
      </c>
      <c r="D334" s="155" t="str">
        <f t="shared" si="58"/>
        <v/>
      </c>
      <c r="E334" s="155" t="str">
        <f t="shared" si="59"/>
        <v/>
      </c>
      <c r="F334" s="155" t="str">
        <f t="shared" si="52"/>
        <v/>
      </c>
      <c r="G334" s="155" t="str">
        <f t="shared" si="54"/>
        <v/>
      </c>
      <c r="H334" s="155" t="str">
        <f t="shared" si="55"/>
        <v/>
      </c>
      <c r="I334" s="155" t="str">
        <f t="shared" si="56"/>
        <v/>
      </c>
      <c r="J334" s="155" t="str">
        <f t="shared" si="53"/>
        <v/>
      </c>
    </row>
    <row r="335" spans="1:10">
      <c r="A335" s="219" t="str">
        <f t="shared" si="57"/>
        <v/>
      </c>
      <c r="B335" s="155" t="str">
        <f t="shared" si="50"/>
        <v/>
      </c>
      <c r="C335" s="221" t="str">
        <f t="shared" si="51"/>
        <v/>
      </c>
      <c r="D335" s="155" t="str">
        <f t="shared" si="58"/>
        <v/>
      </c>
      <c r="E335" s="155" t="str">
        <f t="shared" si="59"/>
        <v/>
      </c>
      <c r="F335" s="155" t="str">
        <f t="shared" si="52"/>
        <v/>
      </c>
      <c r="G335" s="155" t="str">
        <f t="shared" si="54"/>
        <v/>
      </c>
      <c r="H335" s="155" t="str">
        <f t="shared" si="55"/>
        <v/>
      </c>
      <c r="I335" s="155" t="str">
        <f t="shared" si="56"/>
        <v/>
      </c>
      <c r="J335" s="155" t="str">
        <f t="shared" si="53"/>
        <v/>
      </c>
    </row>
    <row r="336" spans="1:10">
      <c r="A336" s="219" t="str">
        <f t="shared" si="57"/>
        <v/>
      </c>
      <c r="B336" s="155" t="str">
        <f t="shared" si="50"/>
        <v/>
      </c>
      <c r="C336" s="221" t="str">
        <f t="shared" si="51"/>
        <v/>
      </c>
      <c r="D336" s="155" t="str">
        <f t="shared" si="58"/>
        <v/>
      </c>
      <c r="E336" s="155" t="str">
        <f t="shared" si="59"/>
        <v/>
      </c>
      <c r="F336" s="155" t="str">
        <f t="shared" si="52"/>
        <v/>
      </c>
      <c r="G336" s="155" t="str">
        <f t="shared" si="54"/>
        <v/>
      </c>
      <c r="H336" s="155" t="str">
        <f t="shared" si="55"/>
        <v/>
      </c>
      <c r="I336" s="155" t="str">
        <f t="shared" si="56"/>
        <v/>
      </c>
      <c r="J336" s="155" t="str">
        <f t="shared" si="53"/>
        <v/>
      </c>
    </row>
    <row r="337" spans="1:10">
      <c r="A337" s="219" t="str">
        <f t="shared" si="57"/>
        <v/>
      </c>
      <c r="B337" s="155" t="str">
        <f t="shared" si="50"/>
        <v/>
      </c>
      <c r="C337" s="221" t="str">
        <f t="shared" si="51"/>
        <v/>
      </c>
      <c r="D337" s="155" t="str">
        <f t="shared" si="58"/>
        <v/>
      </c>
      <c r="E337" s="155" t="str">
        <f t="shared" si="59"/>
        <v/>
      </c>
      <c r="F337" s="155" t="str">
        <f t="shared" si="52"/>
        <v/>
      </c>
      <c r="G337" s="155" t="str">
        <f t="shared" si="54"/>
        <v/>
      </c>
      <c r="H337" s="155" t="str">
        <f t="shared" si="55"/>
        <v/>
      </c>
      <c r="I337" s="155" t="str">
        <f t="shared" si="56"/>
        <v/>
      </c>
      <c r="J337" s="155" t="str">
        <f t="shared" si="53"/>
        <v/>
      </c>
    </row>
    <row r="338" spans="1:10">
      <c r="A338" s="219" t="str">
        <f t="shared" si="57"/>
        <v/>
      </c>
      <c r="B338" s="155" t="str">
        <f t="shared" si="50"/>
        <v/>
      </c>
      <c r="C338" s="221" t="str">
        <f t="shared" si="51"/>
        <v/>
      </c>
      <c r="D338" s="155" t="str">
        <f t="shared" si="58"/>
        <v/>
      </c>
      <c r="E338" s="155" t="str">
        <f t="shared" si="59"/>
        <v/>
      </c>
      <c r="F338" s="155" t="str">
        <f t="shared" si="52"/>
        <v/>
      </c>
      <c r="G338" s="155" t="str">
        <f t="shared" si="54"/>
        <v/>
      </c>
      <c r="H338" s="155" t="str">
        <f t="shared" si="55"/>
        <v/>
      </c>
      <c r="I338" s="155" t="str">
        <f t="shared" si="56"/>
        <v/>
      </c>
      <c r="J338" s="155" t="str">
        <f t="shared" si="53"/>
        <v/>
      </c>
    </row>
    <row r="339" spans="1:10">
      <c r="A339" s="219" t="str">
        <f t="shared" si="57"/>
        <v/>
      </c>
      <c r="B339" s="155" t="str">
        <f t="shared" si="50"/>
        <v/>
      </c>
      <c r="C339" s="221" t="str">
        <f t="shared" si="51"/>
        <v/>
      </c>
      <c r="D339" s="155" t="str">
        <f t="shared" si="58"/>
        <v/>
      </c>
      <c r="E339" s="155" t="str">
        <f t="shared" si="59"/>
        <v/>
      </c>
      <c r="F339" s="155" t="str">
        <f t="shared" si="52"/>
        <v/>
      </c>
      <c r="G339" s="155" t="str">
        <f t="shared" si="54"/>
        <v/>
      </c>
      <c r="H339" s="155" t="str">
        <f t="shared" si="55"/>
        <v/>
      </c>
      <c r="I339" s="155" t="str">
        <f t="shared" si="56"/>
        <v/>
      </c>
      <c r="J339" s="155" t="str">
        <f t="shared" si="53"/>
        <v/>
      </c>
    </row>
    <row r="340" spans="1:10">
      <c r="A340" s="219" t="str">
        <f t="shared" si="57"/>
        <v/>
      </c>
      <c r="B340" s="155" t="str">
        <f t="shared" si="50"/>
        <v/>
      </c>
      <c r="C340" s="221" t="str">
        <f t="shared" si="51"/>
        <v/>
      </c>
      <c r="D340" s="155" t="str">
        <f t="shared" si="58"/>
        <v/>
      </c>
      <c r="E340" s="155" t="str">
        <f t="shared" si="59"/>
        <v/>
      </c>
      <c r="F340" s="155" t="str">
        <f t="shared" si="52"/>
        <v/>
      </c>
      <c r="G340" s="155" t="str">
        <f t="shared" si="54"/>
        <v/>
      </c>
      <c r="H340" s="155" t="str">
        <f t="shared" si="55"/>
        <v/>
      </c>
      <c r="I340" s="155" t="str">
        <f t="shared" si="56"/>
        <v/>
      </c>
      <c r="J340" s="155" t="str">
        <f t="shared" si="53"/>
        <v/>
      </c>
    </row>
    <row r="341" spans="1:10">
      <c r="A341" s="219" t="str">
        <f t="shared" si="57"/>
        <v/>
      </c>
      <c r="B341" s="155" t="str">
        <f t="shared" si="50"/>
        <v/>
      </c>
      <c r="C341" s="221" t="str">
        <f t="shared" si="51"/>
        <v/>
      </c>
      <c r="D341" s="155" t="str">
        <f t="shared" si="58"/>
        <v/>
      </c>
      <c r="E341" s="155" t="str">
        <f t="shared" si="59"/>
        <v/>
      </c>
      <c r="F341" s="155" t="str">
        <f t="shared" si="52"/>
        <v/>
      </c>
      <c r="G341" s="155" t="str">
        <f t="shared" si="54"/>
        <v/>
      </c>
      <c r="H341" s="155" t="str">
        <f t="shared" si="55"/>
        <v/>
      </c>
      <c r="I341" s="155" t="str">
        <f t="shared" si="56"/>
        <v/>
      </c>
      <c r="J341" s="155" t="str">
        <f t="shared" si="53"/>
        <v/>
      </c>
    </row>
    <row r="342" spans="1:10">
      <c r="A342" s="219" t="str">
        <f t="shared" si="57"/>
        <v/>
      </c>
      <c r="B342" s="155" t="str">
        <f t="shared" si="50"/>
        <v/>
      </c>
      <c r="C342" s="221" t="str">
        <f t="shared" si="51"/>
        <v/>
      </c>
      <c r="D342" s="155" t="str">
        <f t="shared" si="58"/>
        <v/>
      </c>
      <c r="E342" s="155" t="str">
        <f t="shared" si="59"/>
        <v/>
      </c>
      <c r="F342" s="155" t="str">
        <f t="shared" si="52"/>
        <v/>
      </c>
      <c r="G342" s="155" t="str">
        <f t="shared" si="54"/>
        <v/>
      </c>
      <c r="H342" s="155" t="str">
        <f t="shared" si="55"/>
        <v/>
      </c>
      <c r="I342" s="155" t="str">
        <f t="shared" si="56"/>
        <v/>
      </c>
      <c r="J342" s="155" t="str">
        <f t="shared" si="53"/>
        <v/>
      </c>
    </row>
    <row r="343" spans="1:10">
      <c r="A343" s="219" t="str">
        <f t="shared" si="57"/>
        <v/>
      </c>
      <c r="B343" s="155" t="str">
        <f t="shared" si="50"/>
        <v/>
      </c>
      <c r="C343" s="221" t="str">
        <f t="shared" si="51"/>
        <v/>
      </c>
      <c r="D343" s="155" t="str">
        <f t="shared" si="58"/>
        <v/>
      </c>
      <c r="E343" s="155" t="str">
        <f t="shared" si="59"/>
        <v/>
      </c>
      <c r="F343" s="155" t="str">
        <f t="shared" si="52"/>
        <v/>
      </c>
      <c r="G343" s="155" t="str">
        <f t="shared" si="54"/>
        <v/>
      </c>
      <c r="H343" s="155" t="str">
        <f t="shared" si="55"/>
        <v/>
      </c>
      <c r="I343" s="155" t="str">
        <f t="shared" si="56"/>
        <v/>
      </c>
      <c r="J343" s="155" t="str">
        <f t="shared" si="53"/>
        <v/>
      </c>
    </row>
    <row r="344" spans="1:10">
      <c r="A344" s="219" t="str">
        <f t="shared" si="57"/>
        <v/>
      </c>
      <c r="B344" s="155" t="str">
        <f t="shared" si="50"/>
        <v/>
      </c>
      <c r="C344" s="221" t="str">
        <f t="shared" si="51"/>
        <v/>
      </c>
      <c r="D344" s="155" t="str">
        <f t="shared" si="58"/>
        <v/>
      </c>
      <c r="E344" s="155" t="str">
        <f t="shared" si="59"/>
        <v/>
      </c>
      <c r="F344" s="155" t="str">
        <f t="shared" si="52"/>
        <v/>
      </c>
      <c r="G344" s="155" t="str">
        <f t="shared" si="54"/>
        <v/>
      </c>
      <c r="H344" s="155" t="str">
        <f t="shared" si="55"/>
        <v/>
      </c>
      <c r="I344" s="155" t="str">
        <f t="shared" si="56"/>
        <v/>
      </c>
      <c r="J344" s="155" t="str">
        <f t="shared" si="53"/>
        <v/>
      </c>
    </row>
    <row r="345" spans="1:10">
      <c r="A345" s="219" t="str">
        <f t="shared" si="57"/>
        <v/>
      </c>
      <c r="B345" s="155" t="str">
        <f t="shared" si="50"/>
        <v/>
      </c>
      <c r="C345" s="221" t="str">
        <f t="shared" si="51"/>
        <v/>
      </c>
      <c r="D345" s="155" t="str">
        <f t="shared" si="58"/>
        <v/>
      </c>
      <c r="E345" s="155" t="str">
        <f t="shared" si="59"/>
        <v/>
      </c>
      <c r="F345" s="155" t="str">
        <f t="shared" si="52"/>
        <v/>
      </c>
      <c r="G345" s="155" t="str">
        <f t="shared" si="54"/>
        <v/>
      </c>
      <c r="H345" s="155" t="str">
        <f t="shared" si="55"/>
        <v/>
      </c>
      <c r="I345" s="155" t="str">
        <f t="shared" si="56"/>
        <v/>
      </c>
      <c r="J345" s="155" t="str">
        <f t="shared" si="53"/>
        <v/>
      </c>
    </row>
    <row r="346" spans="1:10">
      <c r="A346" s="219" t="str">
        <f t="shared" si="57"/>
        <v/>
      </c>
      <c r="B346" s="155" t="str">
        <f t="shared" si="50"/>
        <v/>
      </c>
      <c r="C346" s="221" t="str">
        <f t="shared" si="51"/>
        <v/>
      </c>
      <c r="D346" s="155" t="str">
        <f t="shared" si="58"/>
        <v/>
      </c>
      <c r="E346" s="155" t="str">
        <f t="shared" si="59"/>
        <v/>
      </c>
      <c r="F346" s="155" t="str">
        <f t="shared" si="52"/>
        <v/>
      </c>
      <c r="G346" s="155" t="str">
        <f t="shared" si="54"/>
        <v/>
      </c>
      <c r="H346" s="155" t="str">
        <f t="shared" si="55"/>
        <v/>
      </c>
      <c r="I346" s="155" t="str">
        <f t="shared" si="56"/>
        <v/>
      </c>
      <c r="J346" s="155" t="str">
        <f t="shared" si="53"/>
        <v/>
      </c>
    </row>
    <row r="347" spans="1:10">
      <c r="A347" s="219" t="str">
        <f t="shared" si="57"/>
        <v/>
      </c>
      <c r="B347" s="155" t="str">
        <f t="shared" si="50"/>
        <v/>
      </c>
      <c r="C347" s="221" t="str">
        <f t="shared" si="51"/>
        <v/>
      </c>
      <c r="D347" s="155" t="str">
        <f t="shared" si="58"/>
        <v/>
      </c>
      <c r="E347" s="155" t="str">
        <f t="shared" si="59"/>
        <v/>
      </c>
      <c r="F347" s="155" t="str">
        <f t="shared" si="52"/>
        <v/>
      </c>
      <c r="G347" s="155" t="str">
        <f t="shared" si="54"/>
        <v/>
      </c>
      <c r="H347" s="155" t="str">
        <f t="shared" si="55"/>
        <v/>
      </c>
      <c r="I347" s="155" t="str">
        <f t="shared" si="56"/>
        <v/>
      </c>
      <c r="J347" s="155" t="str">
        <f t="shared" si="53"/>
        <v/>
      </c>
    </row>
    <row r="348" spans="1:10">
      <c r="A348" s="219" t="str">
        <f t="shared" si="57"/>
        <v/>
      </c>
      <c r="B348" s="155" t="str">
        <f t="shared" si="50"/>
        <v/>
      </c>
      <c r="C348" s="221" t="str">
        <f t="shared" si="51"/>
        <v/>
      </c>
      <c r="D348" s="155" t="str">
        <f t="shared" si="58"/>
        <v/>
      </c>
      <c r="E348" s="155" t="str">
        <f t="shared" si="59"/>
        <v/>
      </c>
      <c r="F348" s="155" t="str">
        <f t="shared" si="52"/>
        <v/>
      </c>
      <c r="G348" s="155" t="str">
        <f t="shared" si="54"/>
        <v/>
      </c>
      <c r="H348" s="155" t="str">
        <f t="shared" si="55"/>
        <v/>
      </c>
      <c r="I348" s="155" t="str">
        <f t="shared" si="56"/>
        <v/>
      </c>
      <c r="J348" s="155" t="str">
        <f t="shared" si="53"/>
        <v/>
      </c>
    </row>
    <row r="349" spans="1:10">
      <c r="A349" s="219" t="str">
        <f t="shared" si="57"/>
        <v/>
      </c>
      <c r="B349" s="155" t="str">
        <f t="shared" si="50"/>
        <v/>
      </c>
      <c r="C349" s="221" t="str">
        <f t="shared" si="51"/>
        <v/>
      </c>
      <c r="D349" s="155" t="str">
        <f t="shared" si="58"/>
        <v/>
      </c>
      <c r="E349" s="155" t="str">
        <f t="shared" si="59"/>
        <v/>
      </c>
      <c r="F349" s="155" t="str">
        <f t="shared" si="52"/>
        <v/>
      </c>
      <c r="G349" s="155" t="str">
        <f t="shared" si="54"/>
        <v/>
      </c>
      <c r="H349" s="155" t="str">
        <f t="shared" si="55"/>
        <v/>
      </c>
      <c r="I349" s="155" t="str">
        <f t="shared" si="56"/>
        <v/>
      </c>
      <c r="J349" s="155" t="str">
        <f t="shared" si="53"/>
        <v/>
      </c>
    </row>
    <row r="350" spans="1:10">
      <c r="A350" s="219" t="str">
        <f t="shared" si="57"/>
        <v/>
      </c>
      <c r="B350" s="155" t="str">
        <f t="shared" si="50"/>
        <v/>
      </c>
      <c r="C350" s="221" t="str">
        <f t="shared" si="51"/>
        <v/>
      </c>
      <c r="D350" s="155" t="str">
        <f t="shared" si="58"/>
        <v/>
      </c>
      <c r="E350" s="155" t="str">
        <f t="shared" si="59"/>
        <v/>
      </c>
      <c r="F350" s="155" t="str">
        <f t="shared" si="52"/>
        <v/>
      </c>
      <c r="G350" s="155" t="str">
        <f t="shared" si="54"/>
        <v/>
      </c>
      <c r="H350" s="155" t="str">
        <f t="shared" si="55"/>
        <v/>
      </c>
      <c r="I350" s="155" t="str">
        <f t="shared" si="56"/>
        <v/>
      </c>
      <c r="J350" s="155" t="str">
        <f t="shared" si="53"/>
        <v/>
      </c>
    </row>
    <row r="351" spans="1:10">
      <c r="A351" s="219" t="str">
        <f t="shared" si="57"/>
        <v/>
      </c>
      <c r="B351" s="155" t="str">
        <f t="shared" si="50"/>
        <v/>
      </c>
      <c r="C351" s="221" t="str">
        <f t="shared" si="51"/>
        <v/>
      </c>
      <c r="D351" s="155" t="str">
        <f t="shared" si="58"/>
        <v/>
      </c>
      <c r="E351" s="155" t="str">
        <f t="shared" si="59"/>
        <v/>
      </c>
      <c r="F351" s="155" t="str">
        <f t="shared" si="52"/>
        <v/>
      </c>
      <c r="G351" s="155" t="str">
        <f t="shared" si="54"/>
        <v/>
      </c>
      <c r="H351" s="155" t="str">
        <f t="shared" si="55"/>
        <v/>
      </c>
      <c r="I351" s="155" t="str">
        <f t="shared" si="56"/>
        <v/>
      </c>
      <c r="J351" s="155" t="str">
        <f t="shared" si="53"/>
        <v/>
      </c>
    </row>
    <row r="352" spans="1:10">
      <c r="A352" s="219" t="str">
        <f t="shared" si="57"/>
        <v/>
      </c>
      <c r="B352" s="155" t="str">
        <f t="shared" si="50"/>
        <v/>
      </c>
      <c r="C352" s="221" t="str">
        <f t="shared" si="51"/>
        <v/>
      </c>
      <c r="D352" s="155" t="str">
        <f t="shared" si="58"/>
        <v/>
      </c>
      <c r="E352" s="155" t="str">
        <f t="shared" si="59"/>
        <v/>
      </c>
      <c r="F352" s="155" t="str">
        <f t="shared" si="52"/>
        <v/>
      </c>
      <c r="G352" s="155" t="str">
        <f t="shared" si="54"/>
        <v/>
      </c>
      <c r="H352" s="155" t="str">
        <f t="shared" si="55"/>
        <v/>
      </c>
      <c r="I352" s="155" t="str">
        <f t="shared" si="56"/>
        <v/>
      </c>
      <c r="J352" s="155" t="str">
        <f t="shared" si="53"/>
        <v/>
      </c>
    </row>
    <row r="353" spans="1:10">
      <c r="A353" s="219" t="str">
        <f t="shared" si="57"/>
        <v/>
      </c>
      <c r="B353" s="155" t="str">
        <f t="shared" si="50"/>
        <v/>
      </c>
      <c r="C353" s="221" t="str">
        <f t="shared" si="51"/>
        <v/>
      </c>
      <c r="D353" s="155" t="str">
        <f t="shared" si="58"/>
        <v/>
      </c>
      <c r="E353" s="155" t="str">
        <f t="shared" si="59"/>
        <v/>
      </c>
      <c r="F353" s="155" t="str">
        <f t="shared" si="52"/>
        <v/>
      </c>
      <c r="G353" s="155" t="str">
        <f t="shared" si="54"/>
        <v/>
      </c>
      <c r="H353" s="155" t="str">
        <f t="shared" si="55"/>
        <v/>
      </c>
      <c r="I353" s="155" t="str">
        <f t="shared" si="56"/>
        <v/>
      </c>
      <c r="J353" s="155" t="str">
        <f t="shared" si="53"/>
        <v/>
      </c>
    </row>
    <row r="354" spans="1:10">
      <c r="A354" s="219" t="str">
        <f t="shared" si="57"/>
        <v/>
      </c>
      <c r="B354" s="155" t="str">
        <f t="shared" si="50"/>
        <v/>
      </c>
      <c r="C354" s="221" t="str">
        <f t="shared" si="51"/>
        <v/>
      </c>
      <c r="D354" s="155" t="str">
        <f t="shared" si="58"/>
        <v/>
      </c>
      <c r="E354" s="155" t="str">
        <f t="shared" si="59"/>
        <v/>
      </c>
      <c r="F354" s="155" t="str">
        <f t="shared" si="52"/>
        <v/>
      </c>
      <c r="G354" s="155" t="str">
        <f t="shared" si="54"/>
        <v/>
      </c>
      <c r="H354" s="155" t="str">
        <f t="shared" si="55"/>
        <v/>
      </c>
      <c r="I354" s="155" t="str">
        <f t="shared" si="56"/>
        <v/>
      </c>
      <c r="J354" s="155" t="str">
        <f t="shared" si="53"/>
        <v/>
      </c>
    </row>
    <row r="355" spans="1:10">
      <c r="A355" s="219" t="str">
        <f t="shared" si="57"/>
        <v/>
      </c>
      <c r="B355" s="155" t="str">
        <f t="shared" si="50"/>
        <v/>
      </c>
      <c r="C355" s="221" t="str">
        <f t="shared" si="51"/>
        <v/>
      </c>
      <c r="D355" s="155" t="str">
        <f t="shared" si="58"/>
        <v/>
      </c>
      <c r="E355" s="155" t="str">
        <f t="shared" si="59"/>
        <v/>
      </c>
      <c r="F355" s="155" t="str">
        <f t="shared" si="52"/>
        <v/>
      </c>
      <c r="G355" s="155" t="str">
        <f t="shared" si="54"/>
        <v/>
      </c>
      <c r="H355" s="155" t="str">
        <f t="shared" si="55"/>
        <v/>
      </c>
      <c r="I355" s="155" t="str">
        <f t="shared" si="56"/>
        <v/>
      </c>
      <c r="J355" s="155" t="str">
        <f t="shared" si="53"/>
        <v/>
      </c>
    </row>
    <row r="356" spans="1:10">
      <c r="A356" s="219" t="str">
        <f t="shared" si="57"/>
        <v/>
      </c>
      <c r="B356" s="155" t="str">
        <f t="shared" si="50"/>
        <v/>
      </c>
      <c r="C356" s="221" t="str">
        <f t="shared" si="51"/>
        <v/>
      </c>
      <c r="D356" s="155" t="str">
        <f t="shared" si="58"/>
        <v/>
      </c>
      <c r="E356" s="155" t="str">
        <f t="shared" si="59"/>
        <v/>
      </c>
      <c r="F356" s="155" t="str">
        <f t="shared" si="52"/>
        <v/>
      </c>
      <c r="G356" s="155" t="str">
        <f t="shared" si="54"/>
        <v/>
      </c>
      <c r="H356" s="155" t="str">
        <f t="shared" si="55"/>
        <v/>
      </c>
      <c r="I356" s="155" t="str">
        <f t="shared" si="56"/>
        <v/>
      </c>
      <c r="J356" s="155" t="str">
        <f t="shared" si="53"/>
        <v/>
      </c>
    </row>
    <row r="357" spans="1:10">
      <c r="A357" s="219" t="str">
        <f t="shared" si="57"/>
        <v/>
      </c>
      <c r="B357" s="155" t="str">
        <f t="shared" si="50"/>
        <v/>
      </c>
      <c r="C357" s="221" t="str">
        <f t="shared" si="51"/>
        <v/>
      </c>
      <c r="D357" s="155" t="str">
        <f t="shared" si="58"/>
        <v/>
      </c>
      <c r="E357" s="155" t="str">
        <f t="shared" si="59"/>
        <v/>
      </c>
      <c r="F357" s="155" t="str">
        <f t="shared" si="52"/>
        <v/>
      </c>
      <c r="G357" s="155" t="str">
        <f t="shared" si="54"/>
        <v/>
      </c>
      <c r="H357" s="155" t="str">
        <f t="shared" si="55"/>
        <v/>
      </c>
      <c r="I357" s="155" t="str">
        <f t="shared" si="56"/>
        <v/>
      </c>
      <c r="J357" s="155" t="str">
        <f t="shared" si="53"/>
        <v/>
      </c>
    </row>
    <row r="358" spans="1:10">
      <c r="A358" s="219" t="str">
        <f t="shared" si="57"/>
        <v/>
      </c>
      <c r="B358" s="155" t="str">
        <f t="shared" si="50"/>
        <v/>
      </c>
      <c r="C358" s="221" t="str">
        <f t="shared" si="51"/>
        <v/>
      </c>
      <c r="D358" s="155" t="str">
        <f t="shared" si="58"/>
        <v/>
      </c>
      <c r="E358" s="155" t="str">
        <f t="shared" si="59"/>
        <v/>
      </c>
      <c r="F358" s="155" t="str">
        <f t="shared" si="52"/>
        <v/>
      </c>
      <c r="G358" s="155" t="str">
        <f t="shared" si="54"/>
        <v/>
      </c>
      <c r="H358" s="155" t="str">
        <f t="shared" si="55"/>
        <v/>
      </c>
      <c r="I358" s="155" t="str">
        <f t="shared" si="56"/>
        <v/>
      </c>
      <c r="J358" s="155" t="str">
        <f t="shared" si="53"/>
        <v/>
      </c>
    </row>
    <row r="359" spans="1:10">
      <c r="A359" s="219" t="str">
        <f t="shared" si="57"/>
        <v/>
      </c>
      <c r="B359" s="155" t="str">
        <f t="shared" si="50"/>
        <v/>
      </c>
      <c r="C359" s="221" t="str">
        <f t="shared" si="51"/>
        <v/>
      </c>
      <c r="D359" s="155" t="str">
        <f t="shared" si="58"/>
        <v/>
      </c>
      <c r="E359" s="155" t="str">
        <f t="shared" si="59"/>
        <v/>
      </c>
      <c r="F359" s="155" t="str">
        <f t="shared" si="52"/>
        <v/>
      </c>
      <c r="G359" s="155" t="str">
        <f t="shared" si="54"/>
        <v/>
      </c>
      <c r="H359" s="155" t="str">
        <f t="shared" si="55"/>
        <v/>
      </c>
      <c r="I359" s="155" t="str">
        <f t="shared" si="56"/>
        <v/>
      </c>
      <c r="J359" s="155" t="str">
        <f t="shared" si="53"/>
        <v/>
      </c>
    </row>
    <row r="360" spans="1:10">
      <c r="A360" s="219" t="str">
        <f t="shared" si="57"/>
        <v/>
      </c>
      <c r="B360" s="155" t="str">
        <f t="shared" si="50"/>
        <v/>
      </c>
      <c r="C360" s="221" t="str">
        <f t="shared" si="51"/>
        <v/>
      </c>
      <c r="D360" s="155" t="str">
        <f t="shared" si="58"/>
        <v/>
      </c>
      <c r="E360" s="155" t="str">
        <f t="shared" si="59"/>
        <v/>
      </c>
      <c r="F360" s="155" t="str">
        <f t="shared" si="52"/>
        <v/>
      </c>
      <c r="G360" s="155" t="str">
        <f t="shared" si="54"/>
        <v/>
      </c>
      <c r="H360" s="155" t="str">
        <f t="shared" si="55"/>
        <v/>
      </c>
      <c r="I360" s="155" t="str">
        <f t="shared" si="56"/>
        <v/>
      </c>
      <c r="J360" s="155" t="str">
        <f t="shared" si="53"/>
        <v/>
      </c>
    </row>
    <row r="361" spans="1:10">
      <c r="A361" s="219" t="str">
        <f t="shared" si="57"/>
        <v/>
      </c>
      <c r="B361" s="155" t="str">
        <f t="shared" si="50"/>
        <v/>
      </c>
      <c r="C361" s="221" t="str">
        <f t="shared" si="51"/>
        <v/>
      </c>
      <c r="D361" s="155" t="str">
        <f t="shared" si="58"/>
        <v/>
      </c>
      <c r="E361" s="155" t="str">
        <f t="shared" si="59"/>
        <v/>
      </c>
      <c r="F361" s="155" t="str">
        <f t="shared" si="52"/>
        <v/>
      </c>
      <c r="G361" s="155" t="str">
        <f t="shared" si="54"/>
        <v/>
      </c>
      <c r="H361" s="155" t="str">
        <f t="shared" si="55"/>
        <v/>
      </c>
      <c r="I361" s="155" t="str">
        <f t="shared" si="56"/>
        <v/>
      </c>
      <c r="J361" s="155" t="str">
        <f t="shared" si="53"/>
        <v/>
      </c>
    </row>
    <row r="362" spans="1:10">
      <c r="A362" s="219" t="str">
        <f t="shared" si="57"/>
        <v/>
      </c>
      <c r="B362" s="155" t="str">
        <f t="shared" si="50"/>
        <v/>
      </c>
      <c r="C362" s="221" t="str">
        <f t="shared" si="51"/>
        <v/>
      </c>
      <c r="D362" s="155" t="str">
        <f t="shared" si="58"/>
        <v/>
      </c>
      <c r="E362" s="155" t="str">
        <f t="shared" si="59"/>
        <v/>
      </c>
      <c r="F362" s="155" t="str">
        <f t="shared" si="52"/>
        <v/>
      </c>
      <c r="G362" s="155" t="str">
        <f t="shared" si="54"/>
        <v/>
      </c>
      <c r="H362" s="155" t="str">
        <f t="shared" si="55"/>
        <v/>
      </c>
      <c r="I362" s="155" t="str">
        <f t="shared" si="56"/>
        <v/>
      </c>
      <c r="J362" s="155" t="str">
        <f t="shared" si="53"/>
        <v/>
      </c>
    </row>
    <row r="363" spans="1:10">
      <c r="A363" s="219" t="str">
        <f t="shared" si="57"/>
        <v/>
      </c>
      <c r="B363" s="155" t="str">
        <f t="shared" si="50"/>
        <v/>
      </c>
      <c r="C363" s="221" t="str">
        <f t="shared" si="51"/>
        <v/>
      </c>
      <c r="D363" s="155" t="str">
        <f t="shared" si="58"/>
        <v/>
      </c>
      <c r="E363" s="155" t="str">
        <f t="shared" si="59"/>
        <v/>
      </c>
      <c r="F363" s="155" t="str">
        <f t="shared" si="52"/>
        <v/>
      </c>
      <c r="G363" s="155" t="str">
        <f t="shared" si="54"/>
        <v/>
      </c>
      <c r="H363" s="155" t="str">
        <f t="shared" si="55"/>
        <v/>
      </c>
      <c r="I363" s="155" t="str">
        <f t="shared" si="56"/>
        <v/>
      </c>
      <c r="J363" s="155" t="str">
        <f t="shared" si="53"/>
        <v/>
      </c>
    </row>
    <row r="364" spans="1:10">
      <c r="A364" s="219" t="str">
        <f t="shared" si="57"/>
        <v/>
      </c>
      <c r="B364" s="155" t="str">
        <f t="shared" si="50"/>
        <v/>
      </c>
      <c r="C364" s="221" t="str">
        <f t="shared" si="51"/>
        <v/>
      </c>
      <c r="D364" s="155" t="str">
        <f t="shared" si="58"/>
        <v/>
      </c>
      <c r="E364" s="155" t="str">
        <f t="shared" si="59"/>
        <v/>
      </c>
      <c r="F364" s="155" t="str">
        <f t="shared" si="52"/>
        <v/>
      </c>
      <c r="G364" s="155" t="str">
        <f t="shared" si="54"/>
        <v/>
      </c>
      <c r="H364" s="155" t="str">
        <f t="shared" si="55"/>
        <v/>
      </c>
      <c r="I364" s="155" t="str">
        <f t="shared" si="56"/>
        <v/>
      </c>
      <c r="J364" s="155" t="str">
        <f t="shared" si="53"/>
        <v/>
      </c>
    </row>
    <row r="365" spans="1:10">
      <c r="A365" s="219" t="str">
        <f t="shared" si="57"/>
        <v/>
      </c>
      <c r="B365" s="155" t="str">
        <f t="shared" si="50"/>
        <v/>
      </c>
      <c r="C365" s="221" t="str">
        <f t="shared" si="51"/>
        <v/>
      </c>
      <c r="D365" s="155" t="str">
        <f t="shared" si="58"/>
        <v/>
      </c>
      <c r="E365" s="155" t="str">
        <f t="shared" si="59"/>
        <v/>
      </c>
      <c r="F365" s="155" t="str">
        <f t="shared" si="52"/>
        <v/>
      </c>
      <c r="G365" s="155" t="str">
        <f t="shared" si="54"/>
        <v/>
      </c>
      <c r="H365" s="155" t="str">
        <f t="shared" si="55"/>
        <v/>
      </c>
      <c r="I365" s="155" t="str">
        <f t="shared" si="56"/>
        <v/>
      </c>
      <c r="J365" s="155" t="str">
        <f t="shared" si="53"/>
        <v/>
      </c>
    </row>
    <row r="366" spans="1:10">
      <c r="A366" s="219" t="str">
        <f t="shared" si="57"/>
        <v/>
      </c>
      <c r="B366" s="155" t="str">
        <f t="shared" si="50"/>
        <v/>
      </c>
      <c r="C366" s="221" t="str">
        <f t="shared" si="51"/>
        <v/>
      </c>
      <c r="D366" s="155" t="str">
        <f t="shared" si="58"/>
        <v/>
      </c>
      <c r="E366" s="155" t="str">
        <f t="shared" si="59"/>
        <v/>
      </c>
      <c r="F366" s="155" t="str">
        <f t="shared" si="52"/>
        <v/>
      </c>
      <c r="G366" s="155" t="str">
        <f t="shared" si="54"/>
        <v/>
      </c>
      <c r="H366" s="155" t="str">
        <f t="shared" si="55"/>
        <v/>
      </c>
      <c r="I366" s="155" t="str">
        <f t="shared" si="56"/>
        <v/>
      </c>
      <c r="J366" s="155" t="str">
        <f t="shared" si="53"/>
        <v/>
      </c>
    </row>
    <row r="367" spans="1:10">
      <c r="A367" s="219" t="str">
        <f t="shared" si="57"/>
        <v/>
      </c>
      <c r="B367" s="155" t="str">
        <f t="shared" si="50"/>
        <v/>
      </c>
      <c r="C367" s="221" t="str">
        <f t="shared" si="51"/>
        <v/>
      </c>
      <c r="D367" s="155" t="str">
        <f t="shared" si="58"/>
        <v/>
      </c>
      <c r="E367" s="155" t="str">
        <f t="shared" si="59"/>
        <v/>
      </c>
      <c r="F367" s="155" t="str">
        <f t="shared" si="52"/>
        <v/>
      </c>
      <c r="G367" s="155" t="str">
        <f t="shared" si="54"/>
        <v/>
      </c>
      <c r="H367" s="155" t="str">
        <f t="shared" si="55"/>
        <v/>
      </c>
      <c r="I367" s="155" t="str">
        <f t="shared" si="56"/>
        <v/>
      </c>
      <c r="J367" s="155" t="str">
        <f t="shared" si="53"/>
        <v/>
      </c>
    </row>
    <row r="368" spans="1:10">
      <c r="A368" s="219" t="str">
        <f t="shared" si="57"/>
        <v/>
      </c>
      <c r="B368" s="155" t="str">
        <f t="shared" si="50"/>
        <v/>
      </c>
      <c r="C368" s="221" t="str">
        <f t="shared" si="51"/>
        <v/>
      </c>
      <c r="D368" s="155" t="str">
        <f t="shared" si="58"/>
        <v/>
      </c>
      <c r="E368" s="155" t="str">
        <f t="shared" si="59"/>
        <v/>
      </c>
      <c r="F368" s="155" t="str">
        <f t="shared" si="52"/>
        <v/>
      </c>
      <c r="G368" s="155" t="str">
        <f t="shared" si="54"/>
        <v/>
      </c>
      <c r="H368" s="155" t="str">
        <f t="shared" si="55"/>
        <v/>
      </c>
      <c r="I368" s="155" t="str">
        <f t="shared" si="56"/>
        <v/>
      </c>
      <c r="J368" s="155" t="str">
        <f t="shared" si="53"/>
        <v/>
      </c>
    </row>
    <row r="369" spans="1:10">
      <c r="A369" s="219" t="str">
        <f t="shared" si="57"/>
        <v/>
      </c>
      <c r="B369" s="155" t="str">
        <f t="shared" si="50"/>
        <v/>
      </c>
      <c r="C369" s="221" t="str">
        <f t="shared" si="51"/>
        <v/>
      </c>
      <c r="D369" s="155" t="str">
        <f t="shared" si="58"/>
        <v/>
      </c>
      <c r="E369" s="155" t="str">
        <f t="shared" si="59"/>
        <v/>
      </c>
      <c r="F369" s="155" t="str">
        <f t="shared" si="52"/>
        <v/>
      </c>
      <c r="G369" s="155" t="str">
        <f t="shared" si="54"/>
        <v/>
      </c>
      <c r="H369" s="155" t="str">
        <f t="shared" si="55"/>
        <v/>
      </c>
      <c r="I369" s="155" t="str">
        <f t="shared" si="56"/>
        <v/>
      </c>
      <c r="J369" s="155" t="str">
        <f t="shared" si="53"/>
        <v/>
      </c>
    </row>
  </sheetData>
  <mergeCells count="3">
    <mergeCell ref="H3:I3"/>
    <mergeCell ref="B3:C3"/>
    <mergeCell ref="E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25"/>
  <sheetViews>
    <sheetView workbookViewId="0">
      <pane ySplit="4" topLeftCell="A5" activePane="bottomLeft" state="frozen"/>
      <selection pane="bottomLeft"/>
    </sheetView>
  </sheetViews>
  <sheetFormatPr baseColWidth="10" defaultRowHeight="12"/>
  <cols>
    <col min="1" max="1" width="7.28515625" style="84" customWidth="1"/>
    <col min="2" max="2" width="20.85546875" style="82" customWidth="1"/>
    <col min="3" max="3" width="11.85546875" style="96" customWidth="1"/>
    <col min="4" max="4" width="12.140625" style="96" customWidth="1"/>
    <col min="5" max="5" width="12.140625" style="84" bestFit="1" customWidth="1"/>
    <col min="6" max="6" width="13.7109375" style="84" bestFit="1" customWidth="1"/>
    <col min="7" max="7" width="16.85546875" style="84" customWidth="1"/>
    <col min="8" max="8" width="19.7109375" style="84" customWidth="1"/>
    <col min="9" max="9" width="22.42578125" style="82" bestFit="1" customWidth="1"/>
    <col min="10" max="255" width="11.42578125" style="82"/>
    <col min="256" max="256" width="2.7109375" style="82" customWidth="1"/>
    <col min="257" max="257" width="9.85546875" style="82" bestFit="1" customWidth="1"/>
    <col min="258" max="258" width="24.140625" style="82" bestFit="1" customWidth="1"/>
    <col min="259" max="259" width="18" style="82" customWidth="1"/>
    <col min="260" max="260" width="24.7109375" style="82" bestFit="1" customWidth="1"/>
    <col min="261" max="261" width="12.140625" style="82" bestFit="1" customWidth="1"/>
    <col min="262" max="262" width="13.7109375" style="82" bestFit="1" customWidth="1"/>
    <col min="263" max="263" width="16.85546875" style="82" customWidth="1"/>
    <col min="264" max="264" width="12.85546875" style="82" customWidth="1"/>
    <col min="265" max="265" width="22.42578125" style="82" bestFit="1" customWidth="1"/>
    <col min="266" max="511" width="11.42578125" style="82"/>
    <col min="512" max="512" width="2.7109375" style="82" customWidth="1"/>
    <col min="513" max="513" width="9.85546875" style="82" bestFit="1" customWidth="1"/>
    <col min="514" max="514" width="24.140625" style="82" bestFit="1" customWidth="1"/>
    <col min="515" max="515" width="18" style="82" customWidth="1"/>
    <col min="516" max="516" width="24.7109375" style="82" bestFit="1" customWidth="1"/>
    <col min="517" max="517" width="12.140625" style="82" bestFit="1" customWidth="1"/>
    <col min="518" max="518" width="13.7109375" style="82" bestFit="1" customWidth="1"/>
    <col min="519" max="519" width="16.85546875" style="82" customWidth="1"/>
    <col min="520" max="520" width="12.85546875" style="82" customWidth="1"/>
    <col min="521" max="521" width="22.42578125" style="82" bestFit="1" customWidth="1"/>
    <col min="522" max="767" width="11.42578125" style="82"/>
    <col min="768" max="768" width="2.7109375" style="82" customWidth="1"/>
    <col min="769" max="769" width="9.85546875" style="82" bestFit="1" customWidth="1"/>
    <col min="770" max="770" width="24.140625" style="82" bestFit="1" customWidth="1"/>
    <col min="771" max="771" width="18" style="82" customWidth="1"/>
    <col min="772" max="772" width="24.7109375" style="82" bestFit="1" customWidth="1"/>
    <col min="773" max="773" width="12.140625" style="82" bestFit="1" customWidth="1"/>
    <col min="774" max="774" width="13.7109375" style="82" bestFit="1" customWidth="1"/>
    <col min="775" max="775" width="16.85546875" style="82" customWidth="1"/>
    <col min="776" max="776" width="12.85546875" style="82" customWidth="1"/>
    <col min="777" max="777" width="22.42578125" style="82" bestFit="1" customWidth="1"/>
    <col min="778" max="1023" width="11.42578125" style="82"/>
    <col min="1024" max="1024" width="2.7109375" style="82" customWidth="1"/>
    <col min="1025" max="1025" width="9.85546875" style="82" bestFit="1" customWidth="1"/>
    <col min="1026" max="1026" width="24.140625" style="82" bestFit="1" customWidth="1"/>
    <col min="1027" max="1027" width="18" style="82" customWidth="1"/>
    <col min="1028" max="1028" width="24.7109375" style="82" bestFit="1" customWidth="1"/>
    <col min="1029" max="1029" width="12.140625" style="82" bestFit="1" customWidth="1"/>
    <col min="1030" max="1030" width="13.7109375" style="82" bestFit="1" customWidth="1"/>
    <col min="1031" max="1031" width="16.85546875" style="82" customWidth="1"/>
    <col min="1032" max="1032" width="12.85546875" style="82" customWidth="1"/>
    <col min="1033" max="1033" width="22.42578125" style="82" bestFit="1" customWidth="1"/>
    <col min="1034" max="1279" width="11.42578125" style="82"/>
    <col min="1280" max="1280" width="2.7109375" style="82" customWidth="1"/>
    <col min="1281" max="1281" width="9.85546875" style="82" bestFit="1" customWidth="1"/>
    <col min="1282" max="1282" width="24.140625" style="82" bestFit="1" customWidth="1"/>
    <col min="1283" max="1283" width="18" style="82" customWidth="1"/>
    <col min="1284" max="1284" width="24.7109375" style="82" bestFit="1" customWidth="1"/>
    <col min="1285" max="1285" width="12.140625" style="82" bestFit="1" customWidth="1"/>
    <col min="1286" max="1286" width="13.7109375" style="82" bestFit="1" customWidth="1"/>
    <col min="1287" max="1287" width="16.85546875" style="82" customWidth="1"/>
    <col min="1288" max="1288" width="12.85546875" style="82" customWidth="1"/>
    <col min="1289" max="1289" width="22.42578125" style="82" bestFit="1" customWidth="1"/>
    <col min="1290" max="1535" width="11.42578125" style="82"/>
    <col min="1536" max="1536" width="2.7109375" style="82" customWidth="1"/>
    <col min="1537" max="1537" width="9.85546875" style="82" bestFit="1" customWidth="1"/>
    <col min="1538" max="1538" width="24.140625" style="82" bestFit="1" customWidth="1"/>
    <col min="1539" max="1539" width="18" style="82" customWidth="1"/>
    <col min="1540" max="1540" width="24.7109375" style="82" bestFit="1" customWidth="1"/>
    <col min="1541" max="1541" width="12.140625" style="82" bestFit="1" customWidth="1"/>
    <col min="1542" max="1542" width="13.7109375" style="82" bestFit="1" customWidth="1"/>
    <col min="1543" max="1543" width="16.85546875" style="82" customWidth="1"/>
    <col min="1544" max="1544" width="12.85546875" style="82" customWidth="1"/>
    <col min="1545" max="1545" width="22.42578125" style="82" bestFit="1" customWidth="1"/>
    <col min="1546" max="1791" width="11.42578125" style="82"/>
    <col min="1792" max="1792" width="2.7109375" style="82" customWidth="1"/>
    <col min="1793" max="1793" width="9.85546875" style="82" bestFit="1" customWidth="1"/>
    <col min="1794" max="1794" width="24.140625" style="82" bestFit="1" customWidth="1"/>
    <col min="1795" max="1795" width="18" style="82" customWidth="1"/>
    <col min="1796" max="1796" width="24.7109375" style="82" bestFit="1" customWidth="1"/>
    <col min="1797" max="1797" width="12.140625" style="82" bestFit="1" customWidth="1"/>
    <col min="1798" max="1798" width="13.7109375" style="82" bestFit="1" customWidth="1"/>
    <col min="1799" max="1799" width="16.85546875" style="82" customWidth="1"/>
    <col min="1800" max="1800" width="12.85546875" style="82" customWidth="1"/>
    <col min="1801" max="1801" width="22.42578125" style="82" bestFit="1" customWidth="1"/>
    <col min="1802" max="2047" width="11.42578125" style="82"/>
    <col min="2048" max="2048" width="2.7109375" style="82" customWidth="1"/>
    <col min="2049" max="2049" width="9.85546875" style="82" bestFit="1" customWidth="1"/>
    <col min="2050" max="2050" width="24.140625" style="82" bestFit="1" customWidth="1"/>
    <col min="2051" max="2051" width="18" style="82" customWidth="1"/>
    <col min="2052" max="2052" width="24.7109375" style="82" bestFit="1" customWidth="1"/>
    <col min="2053" max="2053" width="12.140625" style="82" bestFit="1" customWidth="1"/>
    <col min="2054" max="2054" width="13.7109375" style="82" bestFit="1" customWidth="1"/>
    <col min="2055" max="2055" width="16.85546875" style="82" customWidth="1"/>
    <col min="2056" max="2056" width="12.85546875" style="82" customWidth="1"/>
    <col min="2057" max="2057" width="22.42578125" style="82" bestFit="1" customWidth="1"/>
    <col min="2058" max="2303" width="11.42578125" style="82"/>
    <col min="2304" max="2304" width="2.7109375" style="82" customWidth="1"/>
    <col min="2305" max="2305" width="9.85546875" style="82" bestFit="1" customWidth="1"/>
    <col min="2306" max="2306" width="24.140625" style="82" bestFit="1" customWidth="1"/>
    <col min="2307" max="2307" width="18" style="82" customWidth="1"/>
    <col min="2308" max="2308" width="24.7109375" style="82" bestFit="1" customWidth="1"/>
    <col min="2309" max="2309" width="12.140625" style="82" bestFit="1" customWidth="1"/>
    <col min="2310" max="2310" width="13.7109375" style="82" bestFit="1" customWidth="1"/>
    <col min="2311" max="2311" width="16.85546875" style="82" customWidth="1"/>
    <col min="2312" max="2312" width="12.85546875" style="82" customWidth="1"/>
    <col min="2313" max="2313" width="22.42578125" style="82" bestFit="1" customWidth="1"/>
    <col min="2314" max="2559" width="11.42578125" style="82"/>
    <col min="2560" max="2560" width="2.7109375" style="82" customWidth="1"/>
    <col min="2561" max="2561" width="9.85546875" style="82" bestFit="1" customWidth="1"/>
    <col min="2562" max="2562" width="24.140625" style="82" bestFit="1" customWidth="1"/>
    <col min="2563" max="2563" width="18" style="82" customWidth="1"/>
    <col min="2564" max="2564" width="24.7109375" style="82" bestFit="1" customWidth="1"/>
    <col min="2565" max="2565" width="12.140625" style="82" bestFit="1" customWidth="1"/>
    <col min="2566" max="2566" width="13.7109375" style="82" bestFit="1" customWidth="1"/>
    <col min="2567" max="2567" width="16.85546875" style="82" customWidth="1"/>
    <col min="2568" max="2568" width="12.85546875" style="82" customWidth="1"/>
    <col min="2569" max="2569" width="22.42578125" style="82" bestFit="1" customWidth="1"/>
    <col min="2570" max="2815" width="11.42578125" style="82"/>
    <col min="2816" max="2816" width="2.7109375" style="82" customWidth="1"/>
    <col min="2817" max="2817" width="9.85546875" style="82" bestFit="1" customWidth="1"/>
    <col min="2818" max="2818" width="24.140625" style="82" bestFit="1" customWidth="1"/>
    <col min="2819" max="2819" width="18" style="82" customWidth="1"/>
    <col min="2820" max="2820" width="24.7109375" style="82" bestFit="1" customWidth="1"/>
    <col min="2821" max="2821" width="12.140625" style="82" bestFit="1" customWidth="1"/>
    <col min="2822" max="2822" width="13.7109375" style="82" bestFit="1" customWidth="1"/>
    <col min="2823" max="2823" width="16.85546875" style="82" customWidth="1"/>
    <col min="2824" max="2824" width="12.85546875" style="82" customWidth="1"/>
    <col min="2825" max="2825" width="22.42578125" style="82" bestFit="1" customWidth="1"/>
    <col min="2826" max="3071" width="11.42578125" style="82"/>
    <col min="3072" max="3072" width="2.7109375" style="82" customWidth="1"/>
    <col min="3073" max="3073" width="9.85546875" style="82" bestFit="1" customWidth="1"/>
    <col min="3074" max="3074" width="24.140625" style="82" bestFit="1" customWidth="1"/>
    <col min="3075" max="3075" width="18" style="82" customWidth="1"/>
    <col min="3076" max="3076" width="24.7109375" style="82" bestFit="1" customWidth="1"/>
    <col min="3077" max="3077" width="12.140625" style="82" bestFit="1" customWidth="1"/>
    <col min="3078" max="3078" width="13.7109375" style="82" bestFit="1" customWidth="1"/>
    <col min="3079" max="3079" width="16.85546875" style="82" customWidth="1"/>
    <col min="3080" max="3080" width="12.85546875" style="82" customWidth="1"/>
    <col min="3081" max="3081" width="22.42578125" style="82" bestFit="1" customWidth="1"/>
    <col min="3082" max="3327" width="11.42578125" style="82"/>
    <col min="3328" max="3328" width="2.7109375" style="82" customWidth="1"/>
    <col min="3329" max="3329" width="9.85546875" style="82" bestFit="1" customWidth="1"/>
    <col min="3330" max="3330" width="24.140625" style="82" bestFit="1" customWidth="1"/>
    <col min="3331" max="3331" width="18" style="82" customWidth="1"/>
    <col min="3332" max="3332" width="24.7109375" style="82" bestFit="1" customWidth="1"/>
    <col min="3333" max="3333" width="12.140625" style="82" bestFit="1" customWidth="1"/>
    <col min="3334" max="3334" width="13.7109375" style="82" bestFit="1" customWidth="1"/>
    <col min="3335" max="3335" width="16.85546875" style="82" customWidth="1"/>
    <col min="3336" max="3336" width="12.85546875" style="82" customWidth="1"/>
    <col min="3337" max="3337" width="22.42578125" style="82" bestFit="1" customWidth="1"/>
    <col min="3338" max="3583" width="11.42578125" style="82"/>
    <col min="3584" max="3584" width="2.7109375" style="82" customWidth="1"/>
    <col min="3585" max="3585" width="9.85546875" style="82" bestFit="1" customWidth="1"/>
    <col min="3586" max="3586" width="24.140625" style="82" bestFit="1" customWidth="1"/>
    <col min="3587" max="3587" width="18" style="82" customWidth="1"/>
    <col min="3588" max="3588" width="24.7109375" style="82" bestFit="1" customWidth="1"/>
    <col min="3589" max="3589" width="12.140625" style="82" bestFit="1" customWidth="1"/>
    <col min="3590" max="3590" width="13.7109375" style="82" bestFit="1" customWidth="1"/>
    <col min="3591" max="3591" width="16.85546875" style="82" customWidth="1"/>
    <col min="3592" max="3592" width="12.85546875" style="82" customWidth="1"/>
    <col min="3593" max="3593" width="22.42578125" style="82" bestFit="1" customWidth="1"/>
    <col min="3594" max="3839" width="11.42578125" style="82"/>
    <col min="3840" max="3840" width="2.7109375" style="82" customWidth="1"/>
    <col min="3841" max="3841" width="9.85546875" style="82" bestFit="1" customWidth="1"/>
    <col min="3842" max="3842" width="24.140625" style="82" bestFit="1" customWidth="1"/>
    <col min="3843" max="3843" width="18" style="82" customWidth="1"/>
    <col min="3844" max="3844" width="24.7109375" style="82" bestFit="1" customWidth="1"/>
    <col min="3845" max="3845" width="12.140625" style="82" bestFit="1" customWidth="1"/>
    <col min="3846" max="3846" width="13.7109375" style="82" bestFit="1" customWidth="1"/>
    <col min="3847" max="3847" width="16.85546875" style="82" customWidth="1"/>
    <col min="3848" max="3848" width="12.85546875" style="82" customWidth="1"/>
    <col min="3849" max="3849" width="22.42578125" style="82" bestFit="1" customWidth="1"/>
    <col min="3850" max="4095" width="11.42578125" style="82"/>
    <col min="4096" max="4096" width="2.7109375" style="82" customWidth="1"/>
    <col min="4097" max="4097" width="9.85546875" style="82" bestFit="1" customWidth="1"/>
    <col min="4098" max="4098" width="24.140625" style="82" bestFit="1" customWidth="1"/>
    <col min="4099" max="4099" width="18" style="82" customWidth="1"/>
    <col min="4100" max="4100" width="24.7109375" style="82" bestFit="1" customWidth="1"/>
    <col min="4101" max="4101" width="12.140625" style="82" bestFit="1" customWidth="1"/>
    <col min="4102" max="4102" width="13.7109375" style="82" bestFit="1" customWidth="1"/>
    <col min="4103" max="4103" width="16.85546875" style="82" customWidth="1"/>
    <col min="4104" max="4104" width="12.85546875" style="82" customWidth="1"/>
    <col min="4105" max="4105" width="22.42578125" style="82" bestFit="1" customWidth="1"/>
    <col min="4106" max="4351" width="11.42578125" style="82"/>
    <col min="4352" max="4352" width="2.7109375" style="82" customWidth="1"/>
    <col min="4353" max="4353" width="9.85546875" style="82" bestFit="1" customWidth="1"/>
    <col min="4354" max="4354" width="24.140625" style="82" bestFit="1" customWidth="1"/>
    <col min="4355" max="4355" width="18" style="82" customWidth="1"/>
    <col min="4356" max="4356" width="24.7109375" style="82" bestFit="1" customWidth="1"/>
    <col min="4357" max="4357" width="12.140625" style="82" bestFit="1" customWidth="1"/>
    <col min="4358" max="4358" width="13.7109375" style="82" bestFit="1" customWidth="1"/>
    <col min="4359" max="4359" width="16.85546875" style="82" customWidth="1"/>
    <col min="4360" max="4360" width="12.85546875" style="82" customWidth="1"/>
    <col min="4361" max="4361" width="22.42578125" style="82" bestFit="1" customWidth="1"/>
    <col min="4362" max="4607" width="11.42578125" style="82"/>
    <col min="4608" max="4608" width="2.7109375" style="82" customWidth="1"/>
    <col min="4609" max="4609" width="9.85546875" style="82" bestFit="1" customWidth="1"/>
    <col min="4610" max="4610" width="24.140625" style="82" bestFit="1" customWidth="1"/>
    <col min="4611" max="4611" width="18" style="82" customWidth="1"/>
    <col min="4612" max="4612" width="24.7109375" style="82" bestFit="1" customWidth="1"/>
    <col min="4613" max="4613" width="12.140625" style="82" bestFit="1" customWidth="1"/>
    <col min="4614" max="4614" width="13.7109375" style="82" bestFit="1" customWidth="1"/>
    <col min="4615" max="4615" width="16.85546875" style="82" customWidth="1"/>
    <col min="4616" max="4616" width="12.85546875" style="82" customWidth="1"/>
    <col min="4617" max="4617" width="22.42578125" style="82" bestFit="1" customWidth="1"/>
    <col min="4618" max="4863" width="11.42578125" style="82"/>
    <col min="4864" max="4864" width="2.7109375" style="82" customWidth="1"/>
    <col min="4865" max="4865" width="9.85546875" style="82" bestFit="1" customWidth="1"/>
    <col min="4866" max="4866" width="24.140625" style="82" bestFit="1" customWidth="1"/>
    <col min="4867" max="4867" width="18" style="82" customWidth="1"/>
    <col min="4868" max="4868" width="24.7109375" style="82" bestFit="1" customWidth="1"/>
    <col min="4869" max="4869" width="12.140625" style="82" bestFit="1" customWidth="1"/>
    <col min="4870" max="4870" width="13.7109375" style="82" bestFit="1" customWidth="1"/>
    <col min="4871" max="4871" width="16.85546875" style="82" customWidth="1"/>
    <col min="4872" max="4872" width="12.85546875" style="82" customWidth="1"/>
    <col min="4873" max="4873" width="22.42578125" style="82" bestFit="1" customWidth="1"/>
    <col min="4874" max="5119" width="11.42578125" style="82"/>
    <col min="5120" max="5120" width="2.7109375" style="82" customWidth="1"/>
    <col min="5121" max="5121" width="9.85546875" style="82" bestFit="1" customWidth="1"/>
    <col min="5122" max="5122" width="24.140625" style="82" bestFit="1" customWidth="1"/>
    <col min="5123" max="5123" width="18" style="82" customWidth="1"/>
    <col min="5124" max="5124" width="24.7109375" style="82" bestFit="1" customWidth="1"/>
    <col min="5125" max="5125" width="12.140625" style="82" bestFit="1" customWidth="1"/>
    <col min="5126" max="5126" width="13.7109375" style="82" bestFit="1" customWidth="1"/>
    <col min="5127" max="5127" width="16.85546875" style="82" customWidth="1"/>
    <col min="5128" max="5128" width="12.85546875" style="82" customWidth="1"/>
    <col min="5129" max="5129" width="22.42578125" style="82" bestFit="1" customWidth="1"/>
    <col min="5130" max="5375" width="11.42578125" style="82"/>
    <col min="5376" max="5376" width="2.7109375" style="82" customWidth="1"/>
    <col min="5377" max="5377" width="9.85546875" style="82" bestFit="1" customWidth="1"/>
    <col min="5378" max="5378" width="24.140625" style="82" bestFit="1" customWidth="1"/>
    <col min="5379" max="5379" width="18" style="82" customWidth="1"/>
    <col min="5380" max="5380" width="24.7109375" style="82" bestFit="1" customWidth="1"/>
    <col min="5381" max="5381" width="12.140625" style="82" bestFit="1" customWidth="1"/>
    <col min="5382" max="5382" width="13.7109375" style="82" bestFit="1" customWidth="1"/>
    <col min="5383" max="5383" width="16.85546875" style="82" customWidth="1"/>
    <col min="5384" max="5384" width="12.85546875" style="82" customWidth="1"/>
    <col min="5385" max="5385" width="22.42578125" style="82" bestFit="1" customWidth="1"/>
    <col min="5386" max="5631" width="11.42578125" style="82"/>
    <col min="5632" max="5632" width="2.7109375" style="82" customWidth="1"/>
    <col min="5633" max="5633" width="9.85546875" style="82" bestFit="1" customWidth="1"/>
    <col min="5634" max="5634" width="24.140625" style="82" bestFit="1" customWidth="1"/>
    <col min="5635" max="5635" width="18" style="82" customWidth="1"/>
    <col min="5636" max="5636" width="24.7109375" style="82" bestFit="1" customWidth="1"/>
    <col min="5637" max="5637" width="12.140625" style="82" bestFit="1" customWidth="1"/>
    <col min="5638" max="5638" width="13.7109375" style="82" bestFit="1" customWidth="1"/>
    <col min="5639" max="5639" width="16.85546875" style="82" customWidth="1"/>
    <col min="5640" max="5640" width="12.85546875" style="82" customWidth="1"/>
    <col min="5641" max="5641" width="22.42578125" style="82" bestFit="1" customWidth="1"/>
    <col min="5642" max="5887" width="11.42578125" style="82"/>
    <col min="5888" max="5888" width="2.7109375" style="82" customWidth="1"/>
    <col min="5889" max="5889" width="9.85546875" style="82" bestFit="1" customWidth="1"/>
    <col min="5890" max="5890" width="24.140625" style="82" bestFit="1" customWidth="1"/>
    <col min="5891" max="5891" width="18" style="82" customWidth="1"/>
    <col min="5892" max="5892" width="24.7109375" style="82" bestFit="1" customWidth="1"/>
    <col min="5893" max="5893" width="12.140625" style="82" bestFit="1" customWidth="1"/>
    <col min="5894" max="5894" width="13.7109375" style="82" bestFit="1" customWidth="1"/>
    <col min="5895" max="5895" width="16.85546875" style="82" customWidth="1"/>
    <col min="5896" max="5896" width="12.85546875" style="82" customWidth="1"/>
    <col min="5897" max="5897" width="22.42578125" style="82" bestFit="1" customWidth="1"/>
    <col min="5898" max="6143" width="11.42578125" style="82"/>
    <col min="6144" max="6144" width="2.7109375" style="82" customWidth="1"/>
    <col min="6145" max="6145" width="9.85546875" style="82" bestFit="1" customWidth="1"/>
    <col min="6146" max="6146" width="24.140625" style="82" bestFit="1" customWidth="1"/>
    <col min="6147" max="6147" width="18" style="82" customWidth="1"/>
    <col min="6148" max="6148" width="24.7109375" style="82" bestFit="1" customWidth="1"/>
    <col min="6149" max="6149" width="12.140625" style="82" bestFit="1" customWidth="1"/>
    <col min="6150" max="6150" width="13.7109375" style="82" bestFit="1" customWidth="1"/>
    <col min="6151" max="6151" width="16.85546875" style="82" customWidth="1"/>
    <col min="6152" max="6152" width="12.85546875" style="82" customWidth="1"/>
    <col min="6153" max="6153" width="22.42578125" style="82" bestFit="1" customWidth="1"/>
    <col min="6154" max="6399" width="11.42578125" style="82"/>
    <col min="6400" max="6400" width="2.7109375" style="82" customWidth="1"/>
    <col min="6401" max="6401" width="9.85546875" style="82" bestFit="1" customWidth="1"/>
    <col min="6402" max="6402" width="24.140625" style="82" bestFit="1" customWidth="1"/>
    <col min="6403" max="6403" width="18" style="82" customWidth="1"/>
    <col min="6404" max="6404" width="24.7109375" style="82" bestFit="1" customWidth="1"/>
    <col min="6405" max="6405" width="12.140625" style="82" bestFit="1" customWidth="1"/>
    <col min="6406" max="6406" width="13.7109375" style="82" bestFit="1" customWidth="1"/>
    <col min="6407" max="6407" width="16.85546875" style="82" customWidth="1"/>
    <col min="6408" max="6408" width="12.85546875" style="82" customWidth="1"/>
    <col min="6409" max="6409" width="22.42578125" style="82" bestFit="1" customWidth="1"/>
    <col min="6410" max="6655" width="11.42578125" style="82"/>
    <col min="6656" max="6656" width="2.7109375" style="82" customWidth="1"/>
    <col min="6657" max="6657" width="9.85546875" style="82" bestFit="1" customWidth="1"/>
    <col min="6658" max="6658" width="24.140625" style="82" bestFit="1" customWidth="1"/>
    <col min="6659" max="6659" width="18" style="82" customWidth="1"/>
    <col min="6660" max="6660" width="24.7109375" style="82" bestFit="1" customWidth="1"/>
    <col min="6661" max="6661" width="12.140625" style="82" bestFit="1" customWidth="1"/>
    <col min="6662" max="6662" width="13.7109375" style="82" bestFit="1" customWidth="1"/>
    <col min="6663" max="6663" width="16.85546875" style="82" customWidth="1"/>
    <col min="6664" max="6664" width="12.85546875" style="82" customWidth="1"/>
    <col min="6665" max="6665" width="22.42578125" style="82" bestFit="1" customWidth="1"/>
    <col min="6666" max="6911" width="11.42578125" style="82"/>
    <col min="6912" max="6912" width="2.7109375" style="82" customWidth="1"/>
    <col min="6913" max="6913" width="9.85546875" style="82" bestFit="1" customWidth="1"/>
    <col min="6914" max="6914" width="24.140625" style="82" bestFit="1" customWidth="1"/>
    <col min="6915" max="6915" width="18" style="82" customWidth="1"/>
    <col min="6916" max="6916" width="24.7109375" style="82" bestFit="1" customWidth="1"/>
    <col min="6917" max="6917" width="12.140625" style="82" bestFit="1" customWidth="1"/>
    <col min="6918" max="6918" width="13.7109375" style="82" bestFit="1" customWidth="1"/>
    <col min="6919" max="6919" width="16.85546875" style="82" customWidth="1"/>
    <col min="6920" max="6920" width="12.85546875" style="82" customWidth="1"/>
    <col min="6921" max="6921" width="22.42578125" style="82" bestFit="1" customWidth="1"/>
    <col min="6922" max="7167" width="11.42578125" style="82"/>
    <col min="7168" max="7168" width="2.7109375" style="82" customWidth="1"/>
    <col min="7169" max="7169" width="9.85546875" style="82" bestFit="1" customWidth="1"/>
    <col min="7170" max="7170" width="24.140625" style="82" bestFit="1" customWidth="1"/>
    <col min="7171" max="7171" width="18" style="82" customWidth="1"/>
    <col min="7172" max="7172" width="24.7109375" style="82" bestFit="1" customWidth="1"/>
    <col min="7173" max="7173" width="12.140625" style="82" bestFit="1" customWidth="1"/>
    <col min="7174" max="7174" width="13.7109375" style="82" bestFit="1" customWidth="1"/>
    <col min="7175" max="7175" width="16.85546875" style="82" customWidth="1"/>
    <col min="7176" max="7176" width="12.85546875" style="82" customWidth="1"/>
    <col min="7177" max="7177" width="22.42578125" style="82" bestFit="1" customWidth="1"/>
    <col min="7178" max="7423" width="11.42578125" style="82"/>
    <col min="7424" max="7424" width="2.7109375" style="82" customWidth="1"/>
    <col min="7425" max="7425" width="9.85546875" style="82" bestFit="1" customWidth="1"/>
    <col min="7426" max="7426" width="24.140625" style="82" bestFit="1" customWidth="1"/>
    <col min="7427" max="7427" width="18" style="82" customWidth="1"/>
    <col min="7428" max="7428" width="24.7109375" style="82" bestFit="1" customWidth="1"/>
    <col min="7429" max="7429" width="12.140625" style="82" bestFit="1" customWidth="1"/>
    <col min="7430" max="7430" width="13.7109375" style="82" bestFit="1" customWidth="1"/>
    <col min="7431" max="7431" width="16.85546875" style="82" customWidth="1"/>
    <col min="7432" max="7432" width="12.85546875" style="82" customWidth="1"/>
    <col min="7433" max="7433" width="22.42578125" style="82" bestFit="1" customWidth="1"/>
    <col min="7434" max="7679" width="11.42578125" style="82"/>
    <col min="7680" max="7680" width="2.7109375" style="82" customWidth="1"/>
    <col min="7681" max="7681" width="9.85546875" style="82" bestFit="1" customWidth="1"/>
    <col min="7682" max="7682" width="24.140625" style="82" bestFit="1" customWidth="1"/>
    <col min="7683" max="7683" width="18" style="82" customWidth="1"/>
    <col min="7684" max="7684" width="24.7109375" style="82" bestFit="1" customWidth="1"/>
    <col min="7685" max="7685" width="12.140625" style="82" bestFit="1" customWidth="1"/>
    <col min="7686" max="7686" width="13.7109375" style="82" bestFit="1" customWidth="1"/>
    <col min="7687" max="7687" width="16.85546875" style="82" customWidth="1"/>
    <col min="7688" max="7688" width="12.85546875" style="82" customWidth="1"/>
    <col min="7689" max="7689" width="22.42578125" style="82" bestFit="1" customWidth="1"/>
    <col min="7690" max="7935" width="11.42578125" style="82"/>
    <col min="7936" max="7936" width="2.7109375" style="82" customWidth="1"/>
    <col min="7937" max="7937" width="9.85546875" style="82" bestFit="1" customWidth="1"/>
    <col min="7938" max="7938" width="24.140625" style="82" bestFit="1" customWidth="1"/>
    <col min="7939" max="7939" width="18" style="82" customWidth="1"/>
    <col min="7940" max="7940" width="24.7109375" style="82" bestFit="1" customWidth="1"/>
    <col min="7941" max="7941" width="12.140625" style="82" bestFit="1" customWidth="1"/>
    <col min="7942" max="7942" width="13.7109375" style="82" bestFit="1" customWidth="1"/>
    <col min="7943" max="7943" width="16.85546875" style="82" customWidth="1"/>
    <col min="7944" max="7944" width="12.85546875" style="82" customWidth="1"/>
    <col min="7945" max="7945" width="22.42578125" style="82" bestFit="1" customWidth="1"/>
    <col min="7946" max="8191" width="11.42578125" style="82"/>
    <col min="8192" max="8192" width="2.7109375" style="82" customWidth="1"/>
    <col min="8193" max="8193" width="9.85546875" style="82" bestFit="1" customWidth="1"/>
    <col min="8194" max="8194" width="24.140625" style="82" bestFit="1" customWidth="1"/>
    <col min="8195" max="8195" width="18" style="82" customWidth="1"/>
    <col min="8196" max="8196" width="24.7109375" style="82" bestFit="1" customWidth="1"/>
    <col min="8197" max="8197" width="12.140625" style="82" bestFit="1" customWidth="1"/>
    <col min="8198" max="8198" width="13.7109375" style="82" bestFit="1" customWidth="1"/>
    <col min="8199" max="8199" width="16.85546875" style="82" customWidth="1"/>
    <col min="8200" max="8200" width="12.85546875" style="82" customWidth="1"/>
    <col min="8201" max="8201" width="22.42578125" style="82" bestFit="1" customWidth="1"/>
    <col min="8202" max="8447" width="11.42578125" style="82"/>
    <col min="8448" max="8448" width="2.7109375" style="82" customWidth="1"/>
    <col min="8449" max="8449" width="9.85546875" style="82" bestFit="1" customWidth="1"/>
    <col min="8450" max="8450" width="24.140625" style="82" bestFit="1" customWidth="1"/>
    <col min="8451" max="8451" width="18" style="82" customWidth="1"/>
    <col min="8452" max="8452" width="24.7109375" style="82" bestFit="1" customWidth="1"/>
    <col min="8453" max="8453" width="12.140625" style="82" bestFit="1" customWidth="1"/>
    <col min="8454" max="8454" width="13.7109375" style="82" bestFit="1" customWidth="1"/>
    <col min="8455" max="8455" width="16.85546875" style="82" customWidth="1"/>
    <col min="8456" max="8456" width="12.85546875" style="82" customWidth="1"/>
    <col min="8457" max="8457" width="22.42578125" style="82" bestFit="1" customWidth="1"/>
    <col min="8458" max="8703" width="11.42578125" style="82"/>
    <col min="8704" max="8704" width="2.7109375" style="82" customWidth="1"/>
    <col min="8705" max="8705" width="9.85546875" style="82" bestFit="1" customWidth="1"/>
    <col min="8706" max="8706" width="24.140625" style="82" bestFit="1" customWidth="1"/>
    <col min="8707" max="8707" width="18" style="82" customWidth="1"/>
    <col min="8708" max="8708" width="24.7109375" style="82" bestFit="1" customWidth="1"/>
    <col min="8709" max="8709" width="12.140625" style="82" bestFit="1" customWidth="1"/>
    <col min="8710" max="8710" width="13.7109375" style="82" bestFit="1" customWidth="1"/>
    <col min="8711" max="8711" width="16.85546875" style="82" customWidth="1"/>
    <col min="8712" max="8712" width="12.85546875" style="82" customWidth="1"/>
    <col min="8713" max="8713" width="22.42578125" style="82" bestFit="1" customWidth="1"/>
    <col min="8714" max="8959" width="11.42578125" style="82"/>
    <col min="8960" max="8960" width="2.7109375" style="82" customWidth="1"/>
    <col min="8961" max="8961" width="9.85546875" style="82" bestFit="1" customWidth="1"/>
    <col min="8962" max="8962" width="24.140625" style="82" bestFit="1" customWidth="1"/>
    <col min="8963" max="8963" width="18" style="82" customWidth="1"/>
    <col min="8964" max="8964" width="24.7109375" style="82" bestFit="1" customWidth="1"/>
    <col min="8965" max="8965" width="12.140625" style="82" bestFit="1" customWidth="1"/>
    <col min="8966" max="8966" width="13.7109375" style="82" bestFit="1" customWidth="1"/>
    <col min="8967" max="8967" width="16.85546875" style="82" customWidth="1"/>
    <col min="8968" max="8968" width="12.85546875" style="82" customWidth="1"/>
    <col min="8969" max="8969" width="22.42578125" style="82" bestFit="1" customWidth="1"/>
    <col min="8970" max="9215" width="11.42578125" style="82"/>
    <col min="9216" max="9216" width="2.7109375" style="82" customWidth="1"/>
    <col min="9217" max="9217" width="9.85546875" style="82" bestFit="1" customWidth="1"/>
    <col min="9218" max="9218" width="24.140625" style="82" bestFit="1" customWidth="1"/>
    <col min="9219" max="9219" width="18" style="82" customWidth="1"/>
    <col min="9220" max="9220" width="24.7109375" style="82" bestFit="1" customWidth="1"/>
    <col min="9221" max="9221" width="12.140625" style="82" bestFit="1" customWidth="1"/>
    <col min="9222" max="9222" width="13.7109375" style="82" bestFit="1" customWidth="1"/>
    <col min="9223" max="9223" width="16.85546875" style="82" customWidth="1"/>
    <col min="9224" max="9224" width="12.85546875" style="82" customWidth="1"/>
    <col min="9225" max="9225" width="22.42578125" style="82" bestFit="1" customWidth="1"/>
    <col min="9226" max="9471" width="11.42578125" style="82"/>
    <col min="9472" max="9472" width="2.7109375" style="82" customWidth="1"/>
    <col min="9473" max="9473" width="9.85546875" style="82" bestFit="1" customWidth="1"/>
    <col min="9474" max="9474" width="24.140625" style="82" bestFit="1" customWidth="1"/>
    <col min="9475" max="9475" width="18" style="82" customWidth="1"/>
    <col min="9476" max="9476" width="24.7109375" style="82" bestFit="1" customWidth="1"/>
    <col min="9477" max="9477" width="12.140625" style="82" bestFit="1" customWidth="1"/>
    <col min="9478" max="9478" width="13.7109375" style="82" bestFit="1" customWidth="1"/>
    <col min="9479" max="9479" width="16.85546875" style="82" customWidth="1"/>
    <col min="9480" max="9480" width="12.85546875" style="82" customWidth="1"/>
    <col min="9481" max="9481" width="22.42578125" style="82" bestFit="1" customWidth="1"/>
    <col min="9482" max="9727" width="11.42578125" style="82"/>
    <col min="9728" max="9728" width="2.7109375" style="82" customWidth="1"/>
    <col min="9729" max="9729" width="9.85546875" style="82" bestFit="1" customWidth="1"/>
    <col min="9730" max="9730" width="24.140625" style="82" bestFit="1" customWidth="1"/>
    <col min="9731" max="9731" width="18" style="82" customWidth="1"/>
    <col min="9732" max="9732" width="24.7109375" style="82" bestFit="1" customWidth="1"/>
    <col min="9733" max="9733" width="12.140625" style="82" bestFit="1" customWidth="1"/>
    <col min="9734" max="9734" width="13.7109375" style="82" bestFit="1" customWidth="1"/>
    <col min="9735" max="9735" width="16.85546875" style="82" customWidth="1"/>
    <col min="9736" max="9736" width="12.85546875" style="82" customWidth="1"/>
    <col min="9737" max="9737" width="22.42578125" style="82" bestFit="1" customWidth="1"/>
    <col min="9738" max="9983" width="11.42578125" style="82"/>
    <col min="9984" max="9984" width="2.7109375" style="82" customWidth="1"/>
    <col min="9985" max="9985" width="9.85546875" style="82" bestFit="1" customWidth="1"/>
    <col min="9986" max="9986" width="24.140625" style="82" bestFit="1" customWidth="1"/>
    <col min="9987" max="9987" width="18" style="82" customWidth="1"/>
    <col min="9988" max="9988" width="24.7109375" style="82" bestFit="1" customWidth="1"/>
    <col min="9989" max="9989" width="12.140625" style="82" bestFit="1" customWidth="1"/>
    <col min="9990" max="9990" width="13.7109375" style="82" bestFit="1" customWidth="1"/>
    <col min="9991" max="9991" width="16.85546875" style="82" customWidth="1"/>
    <col min="9992" max="9992" width="12.85546875" style="82" customWidth="1"/>
    <col min="9993" max="9993" width="22.42578125" style="82" bestFit="1" customWidth="1"/>
    <col min="9994" max="10239" width="11.42578125" style="82"/>
    <col min="10240" max="10240" width="2.7109375" style="82" customWidth="1"/>
    <col min="10241" max="10241" width="9.85546875" style="82" bestFit="1" customWidth="1"/>
    <col min="10242" max="10242" width="24.140625" style="82" bestFit="1" customWidth="1"/>
    <col min="10243" max="10243" width="18" style="82" customWidth="1"/>
    <col min="10244" max="10244" width="24.7109375" style="82" bestFit="1" customWidth="1"/>
    <col min="10245" max="10245" width="12.140625" style="82" bestFit="1" customWidth="1"/>
    <col min="10246" max="10246" width="13.7109375" style="82" bestFit="1" customWidth="1"/>
    <col min="10247" max="10247" width="16.85546875" style="82" customWidth="1"/>
    <col min="10248" max="10248" width="12.85546875" style="82" customWidth="1"/>
    <col min="10249" max="10249" width="22.42578125" style="82" bestFit="1" customWidth="1"/>
    <col min="10250" max="10495" width="11.42578125" style="82"/>
    <col min="10496" max="10496" width="2.7109375" style="82" customWidth="1"/>
    <col min="10497" max="10497" width="9.85546875" style="82" bestFit="1" customWidth="1"/>
    <col min="10498" max="10498" width="24.140625" style="82" bestFit="1" customWidth="1"/>
    <col min="10499" max="10499" width="18" style="82" customWidth="1"/>
    <col min="10500" max="10500" width="24.7109375" style="82" bestFit="1" customWidth="1"/>
    <col min="10501" max="10501" width="12.140625" style="82" bestFit="1" customWidth="1"/>
    <col min="10502" max="10502" width="13.7109375" style="82" bestFit="1" customWidth="1"/>
    <col min="10503" max="10503" width="16.85546875" style="82" customWidth="1"/>
    <col min="10504" max="10504" width="12.85546875" style="82" customWidth="1"/>
    <col min="10505" max="10505" width="22.42578125" style="82" bestFit="1" customWidth="1"/>
    <col min="10506" max="10751" width="11.42578125" style="82"/>
    <col min="10752" max="10752" width="2.7109375" style="82" customWidth="1"/>
    <col min="10753" max="10753" width="9.85546875" style="82" bestFit="1" customWidth="1"/>
    <col min="10754" max="10754" width="24.140625" style="82" bestFit="1" customWidth="1"/>
    <col min="10755" max="10755" width="18" style="82" customWidth="1"/>
    <col min="10756" max="10756" width="24.7109375" style="82" bestFit="1" customWidth="1"/>
    <col min="10757" max="10757" width="12.140625" style="82" bestFit="1" customWidth="1"/>
    <col min="10758" max="10758" width="13.7109375" style="82" bestFit="1" customWidth="1"/>
    <col min="10759" max="10759" width="16.85546875" style="82" customWidth="1"/>
    <col min="10760" max="10760" width="12.85546875" style="82" customWidth="1"/>
    <col min="10761" max="10761" width="22.42578125" style="82" bestFit="1" customWidth="1"/>
    <col min="10762" max="11007" width="11.42578125" style="82"/>
    <col min="11008" max="11008" width="2.7109375" style="82" customWidth="1"/>
    <col min="11009" max="11009" width="9.85546875" style="82" bestFit="1" customWidth="1"/>
    <col min="11010" max="11010" width="24.140625" style="82" bestFit="1" customWidth="1"/>
    <col min="11011" max="11011" width="18" style="82" customWidth="1"/>
    <col min="11012" max="11012" width="24.7109375" style="82" bestFit="1" customWidth="1"/>
    <col min="11013" max="11013" width="12.140625" style="82" bestFit="1" customWidth="1"/>
    <col min="11014" max="11014" width="13.7109375" style="82" bestFit="1" customWidth="1"/>
    <col min="11015" max="11015" width="16.85546875" style="82" customWidth="1"/>
    <col min="11016" max="11016" width="12.85546875" style="82" customWidth="1"/>
    <col min="11017" max="11017" width="22.42578125" style="82" bestFit="1" customWidth="1"/>
    <col min="11018" max="11263" width="11.42578125" style="82"/>
    <col min="11264" max="11264" width="2.7109375" style="82" customWidth="1"/>
    <col min="11265" max="11265" width="9.85546875" style="82" bestFit="1" customWidth="1"/>
    <col min="11266" max="11266" width="24.140625" style="82" bestFit="1" customWidth="1"/>
    <col min="11267" max="11267" width="18" style="82" customWidth="1"/>
    <col min="11268" max="11268" width="24.7109375" style="82" bestFit="1" customWidth="1"/>
    <col min="11269" max="11269" width="12.140625" style="82" bestFit="1" customWidth="1"/>
    <col min="11270" max="11270" width="13.7109375" style="82" bestFit="1" customWidth="1"/>
    <col min="11271" max="11271" width="16.85546875" style="82" customWidth="1"/>
    <col min="11272" max="11272" width="12.85546875" style="82" customWidth="1"/>
    <col min="11273" max="11273" width="22.42578125" style="82" bestFit="1" customWidth="1"/>
    <col min="11274" max="11519" width="11.42578125" style="82"/>
    <col min="11520" max="11520" width="2.7109375" style="82" customWidth="1"/>
    <col min="11521" max="11521" width="9.85546875" style="82" bestFit="1" customWidth="1"/>
    <col min="11522" max="11522" width="24.140625" style="82" bestFit="1" customWidth="1"/>
    <col min="11523" max="11523" width="18" style="82" customWidth="1"/>
    <col min="11524" max="11524" width="24.7109375" style="82" bestFit="1" customWidth="1"/>
    <col min="11525" max="11525" width="12.140625" style="82" bestFit="1" customWidth="1"/>
    <col min="11526" max="11526" width="13.7109375" style="82" bestFit="1" customWidth="1"/>
    <col min="11527" max="11527" width="16.85546875" style="82" customWidth="1"/>
    <col min="11528" max="11528" width="12.85546875" style="82" customWidth="1"/>
    <col min="11529" max="11529" width="22.42578125" style="82" bestFit="1" customWidth="1"/>
    <col min="11530" max="11775" width="11.42578125" style="82"/>
    <col min="11776" max="11776" width="2.7109375" style="82" customWidth="1"/>
    <col min="11777" max="11777" width="9.85546875" style="82" bestFit="1" customWidth="1"/>
    <col min="11778" max="11778" width="24.140625" style="82" bestFit="1" customWidth="1"/>
    <col min="11779" max="11779" width="18" style="82" customWidth="1"/>
    <col min="11780" max="11780" width="24.7109375" style="82" bestFit="1" customWidth="1"/>
    <col min="11781" max="11781" width="12.140625" style="82" bestFit="1" customWidth="1"/>
    <col min="11782" max="11782" width="13.7109375" style="82" bestFit="1" customWidth="1"/>
    <col min="11783" max="11783" width="16.85546875" style="82" customWidth="1"/>
    <col min="11784" max="11784" width="12.85546875" style="82" customWidth="1"/>
    <col min="11785" max="11785" width="22.42578125" style="82" bestFit="1" customWidth="1"/>
    <col min="11786" max="12031" width="11.42578125" style="82"/>
    <col min="12032" max="12032" width="2.7109375" style="82" customWidth="1"/>
    <col min="12033" max="12033" width="9.85546875" style="82" bestFit="1" customWidth="1"/>
    <col min="12034" max="12034" width="24.140625" style="82" bestFit="1" customWidth="1"/>
    <col min="12035" max="12035" width="18" style="82" customWidth="1"/>
    <col min="12036" max="12036" width="24.7109375" style="82" bestFit="1" customWidth="1"/>
    <col min="12037" max="12037" width="12.140625" style="82" bestFit="1" customWidth="1"/>
    <col min="12038" max="12038" width="13.7109375" style="82" bestFit="1" customWidth="1"/>
    <col min="12039" max="12039" width="16.85546875" style="82" customWidth="1"/>
    <col min="12040" max="12040" width="12.85546875" style="82" customWidth="1"/>
    <col min="12041" max="12041" width="22.42578125" style="82" bestFit="1" customWidth="1"/>
    <col min="12042" max="12287" width="11.42578125" style="82"/>
    <col min="12288" max="12288" width="2.7109375" style="82" customWidth="1"/>
    <col min="12289" max="12289" width="9.85546875" style="82" bestFit="1" customWidth="1"/>
    <col min="12290" max="12290" width="24.140625" style="82" bestFit="1" customWidth="1"/>
    <col min="12291" max="12291" width="18" style="82" customWidth="1"/>
    <col min="12292" max="12292" width="24.7109375" style="82" bestFit="1" customWidth="1"/>
    <col min="12293" max="12293" width="12.140625" style="82" bestFit="1" customWidth="1"/>
    <col min="12294" max="12294" width="13.7109375" style="82" bestFit="1" customWidth="1"/>
    <col min="12295" max="12295" width="16.85546875" style="82" customWidth="1"/>
    <col min="12296" max="12296" width="12.85546875" style="82" customWidth="1"/>
    <col min="12297" max="12297" width="22.42578125" style="82" bestFit="1" customWidth="1"/>
    <col min="12298" max="12543" width="11.42578125" style="82"/>
    <col min="12544" max="12544" width="2.7109375" style="82" customWidth="1"/>
    <col min="12545" max="12545" width="9.85546875" style="82" bestFit="1" customWidth="1"/>
    <col min="12546" max="12546" width="24.140625" style="82" bestFit="1" customWidth="1"/>
    <col min="12547" max="12547" width="18" style="82" customWidth="1"/>
    <col min="12548" max="12548" width="24.7109375" style="82" bestFit="1" customWidth="1"/>
    <col min="12549" max="12549" width="12.140625" style="82" bestFit="1" customWidth="1"/>
    <col min="12550" max="12550" width="13.7109375" style="82" bestFit="1" customWidth="1"/>
    <col min="12551" max="12551" width="16.85546875" style="82" customWidth="1"/>
    <col min="12552" max="12552" width="12.85546875" style="82" customWidth="1"/>
    <col min="12553" max="12553" width="22.42578125" style="82" bestFit="1" customWidth="1"/>
    <col min="12554" max="12799" width="11.42578125" style="82"/>
    <col min="12800" max="12800" width="2.7109375" style="82" customWidth="1"/>
    <col min="12801" max="12801" width="9.85546875" style="82" bestFit="1" customWidth="1"/>
    <col min="12802" max="12802" width="24.140625" style="82" bestFit="1" customWidth="1"/>
    <col min="12803" max="12803" width="18" style="82" customWidth="1"/>
    <col min="12804" max="12804" width="24.7109375" style="82" bestFit="1" customWidth="1"/>
    <col min="12805" max="12805" width="12.140625" style="82" bestFit="1" customWidth="1"/>
    <col min="12806" max="12806" width="13.7109375" style="82" bestFit="1" customWidth="1"/>
    <col min="12807" max="12807" width="16.85546875" style="82" customWidth="1"/>
    <col min="12808" max="12808" width="12.85546875" style="82" customWidth="1"/>
    <col min="12809" max="12809" width="22.42578125" style="82" bestFit="1" customWidth="1"/>
    <col min="12810" max="13055" width="11.42578125" style="82"/>
    <col min="13056" max="13056" width="2.7109375" style="82" customWidth="1"/>
    <col min="13057" max="13057" width="9.85546875" style="82" bestFit="1" customWidth="1"/>
    <col min="13058" max="13058" width="24.140625" style="82" bestFit="1" customWidth="1"/>
    <col min="13059" max="13059" width="18" style="82" customWidth="1"/>
    <col min="13060" max="13060" width="24.7109375" style="82" bestFit="1" customWidth="1"/>
    <col min="13061" max="13061" width="12.140625" style="82" bestFit="1" customWidth="1"/>
    <col min="13062" max="13062" width="13.7109375" style="82" bestFit="1" customWidth="1"/>
    <col min="13063" max="13063" width="16.85546875" style="82" customWidth="1"/>
    <col min="13064" max="13064" width="12.85546875" style="82" customWidth="1"/>
    <col min="13065" max="13065" width="22.42578125" style="82" bestFit="1" customWidth="1"/>
    <col min="13066" max="13311" width="11.42578125" style="82"/>
    <col min="13312" max="13312" width="2.7109375" style="82" customWidth="1"/>
    <col min="13313" max="13313" width="9.85546875" style="82" bestFit="1" customWidth="1"/>
    <col min="13314" max="13314" width="24.140625" style="82" bestFit="1" customWidth="1"/>
    <col min="13315" max="13315" width="18" style="82" customWidth="1"/>
    <col min="13316" max="13316" width="24.7109375" style="82" bestFit="1" customWidth="1"/>
    <col min="13317" max="13317" width="12.140625" style="82" bestFit="1" customWidth="1"/>
    <col min="13318" max="13318" width="13.7109375" style="82" bestFit="1" customWidth="1"/>
    <col min="13319" max="13319" width="16.85546875" style="82" customWidth="1"/>
    <col min="13320" max="13320" width="12.85546875" style="82" customWidth="1"/>
    <col min="13321" max="13321" width="22.42578125" style="82" bestFit="1" customWidth="1"/>
    <col min="13322" max="13567" width="11.42578125" style="82"/>
    <col min="13568" max="13568" width="2.7109375" style="82" customWidth="1"/>
    <col min="13569" max="13569" width="9.85546875" style="82" bestFit="1" customWidth="1"/>
    <col min="13570" max="13570" width="24.140625" style="82" bestFit="1" customWidth="1"/>
    <col min="13571" max="13571" width="18" style="82" customWidth="1"/>
    <col min="13572" max="13572" width="24.7109375" style="82" bestFit="1" customWidth="1"/>
    <col min="13573" max="13573" width="12.140625" style="82" bestFit="1" customWidth="1"/>
    <col min="13574" max="13574" width="13.7109375" style="82" bestFit="1" customWidth="1"/>
    <col min="13575" max="13575" width="16.85546875" style="82" customWidth="1"/>
    <col min="13576" max="13576" width="12.85546875" style="82" customWidth="1"/>
    <col min="13577" max="13577" width="22.42578125" style="82" bestFit="1" customWidth="1"/>
    <col min="13578" max="13823" width="11.42578125" style="82"/>
    <col min="13824" max="13824" width="2.7109375" style="82" customWidth="1"/>
    <col min="13825" max="13825" width="9.85546875" style="82" bestFit="1" customWidth="1"/>
    <col min="13826" max="13826" width="24.140625" style="82" bestFit="1" customWidth="1"/>
    <col min="13827" max="13827" width="18" style="82" customWidth="1"/>
    <col min="13828" max="13828" width="24.7109375" style="82" bestFit="1" customWidth="1"/>
    <col min="13829" max="13829" width="12.140625" style="82" bestFit="1" customWidth="1"/>
    <col min="13830" max="13830" width="13.7109375" style="82" bestFit="1" customWidth="1"/>
    <col min="13831" max="13831" width="16.85546875" style="82" customWidth="1"/>
    <col min="13832" max="13832" width="12.85546875" style="82" customWidth="1"/>
    <col min="13833" max="13833" width="22.42578125" style="82" bestFit="1" customWidth="1"/>
    <col min="13834" max="14079" width="11.42578125" style="82"/>
    <col min="14080" max="14080" width="2.7109375" style="82" customWidth="1"/>
    <col min="14081" max="14081" width="9.85546875" style="82" bestFit="1" customWidth="1"/>
    <col min="14082" max="14082" width="24.140625" style="82" bestFit="1" customWidth="1"/>
    <col min="14083" max="14083" width="18" style="82" customWidth="1"/>
    <col min="14084" max="14084" width="24.7109375" style="82" bestFit="1" customWidth="1"/>
    <col min="14085" max="14085" width="12.140625" style="82" bestFit="1" customWidth="1"/>
    <col min="14086" max="14086" width="13.7109375" style="82" bestFit="1" customWidth="1"/>
    <col min="14087" max="14087" width="16.85546875" style="82" customWidth="1"/>
    <col min="14088" max="14088" width="12.85546875" style="82" customWidth="1"/>
    <col min="14089" max="14089" width="22.42578125" style="82" bestFit="1" customWidth="1"/>
    <col min="14090" max="14335" width="11.42578125" style="82"/>
    <col min="14336" max="14336" width="2.7109375" style="82" customWidth="1"/>
    <col min="14337" max="14337" width="9.85546875" style="82" bestFit="1" customWidth="1"/>
    <col min="14338" max="14338" width="24.140625" style="82" bestFit="1" customWidth="1"/>
    <col min="14339" max="14339" width="18" style="82" customWidth="1"/>
    <col min="14340" max="14340" width="24.7109375" style="82" bestFit="1" customWidth="1"/>
    <col min="14341" max="14341" width="12.140625" style="82" bestFit="1" customWidth="1"/>
    <col min="14342" max="14342" width="13.7109375" style="82" bestFit="1" customWidth="1"/>
    <col min="14343" max="14343" width="16.85546875" style="82" customWidth="1"/>
    <col min="14344" max="14344" width="12.85546875" style="82" customWidth="1"/>
    <col min="14345" max="14345" width="22.42578125" style="82" bestFit="1" customWidth="1"/>
    <col min="14346" max="14591" width="11.42578125" style="82"/>
    <col min="14592" max="14592" width="2.7109375" style="82" customWidth="1"/>
    <col min="14593" max="14593" width="9.85546875" style="82" bestFit="1" customWidth="1"/>
    <col min="14594" max="14594" width="24.140625" style="82" bestFit="1" customWidth="1"/>
    <col min="14595" max="14595" width="18" style="82" customWidth="1"/>
    <col min="14596" max="14596" width="24.7109375" style="82" bestFit="1" customWidth="1"/>
    <col min="14597" max="14597" width="12.140625" style="82" bestFit="1" customWidth="1"/>
    <col min="14598" max="14598" width="13.7109375" style="82" bestFit="1" customWidth="1"/>
    <col min="14599" max="14599" width="16.85546875" style="82" customWidth="1"/>
    <col min="14600" max="14600" width="12.85546875" style="82" customWidth="1"/>
    <col min="14601" max="14601" width="22.42578125" style="82" bestFit="1" customWidth="1"/>
    <col min="14602" max="14847" width="11.42578125" style="82"/>
    <col min="14848" max="14848" width="2.7109375" style="82" customWidth="1"/>
    <col min="14849" max="14849" width="9.85546875" style="82" bestFit="1" customWidth="1"/>
    <col min="14850" max="14850" width="24.140625" style="82" bestFit="1" customWidth="1"/>
    <col min="14851" max="14851" width="18" style="82" customWidth="1"/>
    <col min="14852" max="14852" width="24.7109375" style="82" bestFit="1" customWidth="1"/>
    <col min="14853" max="14853" width="12.140625" style="82" bestFit="1" customWidth="1"/>
    <col min="14854" max="14854" width="13.7109375" style="82" bestFit="1" customWidth="1"/>
    <col min="14855" max="14855" width="16.85546875" style="82" customWidth="1"/>
    <col min="14856" max="14856" width="12.85546875" style="82" customWidth="1"/>
    <col min="14857" max="14857" width="22.42578125" style="82" bestFit="1" customWidth="1"/>
    <col min="14858" max="15103" width="11.42578125" style="82"/>
    <col min="15104" max="15104" width="2.7109375" style="82" customWidth="1"/>
    <col min="15105" max="15105" width="9.85546875" style="82" bestFit="1" customWidth="1"/>
    <col min="15106" max="15106" width="24.140625" style="82" bestFit="1" customWidth="1"/>
    <col min="15107" max="15107" width="18" style="82" customWidth="1"/>
    <col min="15108" max="15108" width="24.7109375" style="82" bestFit="1" customWidth="1"/>
    <col min="15109" max="15109" width="12.140625" style="82" bestFit="1" customWidth="1"/>
    <col min="15110" max="15110" width="13.7109375" style="82" bestFit="1" customWidth="1"/>
    <col min="15111" max="15111" width="16.85546875" style="82" customWidth="1"/>
    <col min="15112" max="15112" width="12.85546875" style="82" customWidth="1"/>
    <col min="15113" max="15113" width="22.42578125" style="82" bestFit="1" customWidth="1"/>
    <col min="15114" max="15359" width="11.42578125" style="82"/>
    <col min="15360" max="15360" width="2.7109375" style="82" customWidth="1"/>
    <col min="15361" max="15361" width="9.85546875" style="82" bestFit="1" customWidth="1"/>
    <col min="15362" max="15362" width="24.140625" style="82" bestFit="1" customWidth="1"/>
    <col min="15363" max="15363" width="18" style="82" customWidth="1"/>
    <col min="15364" max="15364" width="24.7109375" style="82" bestFit="1" customWidth="1"/>
    <col min="15365" max="15365" width="12.140625" style="82" bestFit="1" customWidth="1"/>
    <col min="15366" max="15366" width="13.7109375" style="82" bestFit="1" customWidth="1"/>
    <col min="15367" max="15367" width="16.85546875" style="82" customWidth="1"/>
    <col min="15368" max="15368" width="12.85546875" style="82" customWidth="1"/>
    <col min="15369" max="15369" width="22.42578125" style="82" bestFit="1" customWidth="1"/>
    <col min="15370" max="15615" width="11.42578125" style="82"/>
    <col min="15616" max="15616" width="2.7109375" style="82" customWidth="1"/>
    <col min="15617" max="15617" width="9.85546875" style="82" bestFit="1" customWidth="1"/>
    <col min="15618" max="15618" width="24.140625" style="82" bestFit="1" customWidth="1"/>
    <col min="15619" max="15619" width="18" style="82" customWidth="1"/>
    <col min="15620" max="15620" width="24.7109375" style="82" bestFit="1" customWidth="1"/>
    <col min="15621" max="15621" width="12.140625" style="82" bestFit="1" customWidth="1"/>
    <col min="15622" max="15622" width="13.7109375" style="82" bestFit="1" customWidth="1"/>
    <col min="15623" max="15623" width="16.85546875" style="82" customWidth="1"/>
    <col min="15624" max="15624" width="12.85546875" style="82" customWidth="1"/>
    <col min="15625" max="15625" width="22.42578125" style="82" bestFit="1" customWidth="1"/>
    <col min="15626" max="15871" width="11.42578125" style="82"/>
    <col min="15872" max="15872" width="2.7109375" style="82" customWidth="1"/>
    <col min="15873" max="15873" width="9.85546875" style="82" bestFit="1" customWidth="1"/>
    <col min="15874" max="15874" width="24.140625" style="82" bestFit="1" customWidth="1"/>
    <col min="15875" max="15875" width="18" style="82" customWidth="1"/>
    <col min="15876" max="15876" width="24.7109375" style="82" bestFit="1" customWidth="1"/>
    <col min="15877" max="15877" width="12.140625" style="82" bestFit="1" customWidth="1"/>
    <col min="15878" max="15878" width="13.7109375" style="82" bestFit="1" customWidth="1"/>
    <col min="15879" max="15879" width="16.85546875" style="82" customWidth="1"/>
    <col min="15880" max="15880" width="12.85546875" style="82" customWidth="1"/>
    <col min="15881" max="15881" width="22.42578125" style="82" bestFit="1" customWidth="1"/>
    <col min="15882" max="16127" width="11.42578125" style="82"/>
    <col min="16128" max="16128" width="2.7109375" style="82" customWidth="1"/>
    <col min="16129" max="16129" width="9.85546875" style="82" bestFit="1" customWidth="1"/>
    <col min="16130" max="16130" width="24.140625" style="82" bestFit="1" customWidth="1"/>
    <col min="16131" max="16131" width="18" style="82" customWidth="1"/>
    <col min="16132" max="16132" width="24.7109375" style="82" bestFit="1" customWidth="1"/>
    <col min="16133" max="16133" width="12.140625" style="82" bestFit="1" customWidth="1"/>
    <col min="16134" max="16134" width="13.7109375" style="82" bestFit="1" customWidth="1"/>
    <col min="16135" max="16135" width="16.85546875" style="82" customWidth="1"/>
    <col min="16136" max="16136" width="12.85546875" style="82" customWidth="1"/>
    <col min="16137" max="16137" width="22.42578125" style="82" bestFit="1" customWidth="1"/>
    <col min="16138" max="16384" width="11.42578125" style="82"/>
  </cols>
  <sheetData>
    <row r="1" spans="1:12" ht="18.75">
      <c r="A1" s="274" t="s">
        <v>173</v>
      </c>
      <c r="B1" s="35"/>
      <c r="C1" s="35"/>
      <c r="D1" s="35"/>
      <c r="E1" s="35"/>
      <c r="F1" s="35"/>
      <c r="G1" s="35"/>
      <c r="H1" s="35"/>
      <c r="I1" s="35"/>
      <c r="J1" s="35"/>
      <c r="K1" s="35"/>
      <c r="L1" s="35"/>
    </row>
    <row r="2" spans="1:12" s="81" customFormat="1" ht="24">
      <c r="A2" s="35" t="s">
        <v>61</v>
      </c>
      <c r="B2" s="35" t="s">
        <v>72</v>
      </c>
      <c r="C2" s="92" t="s">
        <v>79</v>
      </c>
      <c r="D2" s="92" t="s">
        <v>80</v>
      </c>
      <c r="E2" s="35" t="s">
        <v>73</v>
      </c>
      <c r="F2" s="35" t="s">
        <v>74</v>
      </c>
      <c r="G2" s="35" t="s">
        <v>159</v>
      </c>
      <c r="H2" s="35" t="s">
        <v>75</v>
      </c>
      <c r="I2" s="35" t="s">
        <v>76</v>
      </c>
    </row>
    <row r="3" spans="1:12" s="105" customFormat="1" ht="21.75" hidden="1" customHeight="1">
      <c r="A3" s="106"/>
      <c r="B3" s="107" t="s">
        <v>77</v>
      </c>
      <c r="C3" s="232">
        <v>0</v>
      </c>
      <c r="D3" s="232">
        <v>0</v>
      </c>
      <c r="E3" s="106"/>
      <c r="F3" s="106"/>
      <c r="G3" s="106"/>
      <c r="H3" s="106"/>
      <c r="I3" s="106"/>
    </row>
    <row r="4" spans="1:12" s="105" customFormat="1" ht="6" customHeight="1">
      <c r="A4" s="108"/>
      <c r="B4" s="109"/>
      <c r="C4" s="233"/>
      <c r="D4" s="233"/>
      <c r="E4" s="108"/>
      <c r="F4" s="108"/>
      <c r="G4" s="108"/>
      <c r="H4" s="108"/>
      <c r="I4" s="108"/>
    </row>
    <row r="5" spans="1:12" s="105" customFormat="1">
      <c r="A5" s="110">
        <v>1</v>
      </c>
      <c r="B5" s="111" t="s">
        <v>154</v>
      </c>
      <c r="C5" s="234">
        <v>60</v>
      </c>
      <c r="D5" s="234">
        <v>10</v>
      </c>
      <c r="E5" s="112"/>
      <c r="F5" s="113" t="s">
        <v>181</v>
      </c>
      <c r="G5" s="113" t="s">
        <v>177</v>
      </c>
      <c r="H5" s="114"/>
      <c r="I5" s="115"/>
    </row>
    <row r="6" spans="1:12" s="105" customFormat="1">
      <c r="A6" s="110">
        <v>2</v>
      </c>
      <c r="B6" s="111" t="s">
        <v>155</v>
      </c>
      <c r="C6" s="234">
        <v>30</v>
      </c>
      <c r="D6" s="234">
        <v>12</v>
      </c>
      <c r="E6" s="112"/>
      <c r="F6" s="113" t="s">
        <v>181</v>
      </c>
      <c r="G6" s="113" t="s">
        <v>178</v>
      </c>
      <c r="H6" s="114"/>
      <c r="I6" s="115"/>
    </row>
    <row r="7" spans="1:12" s="105" customFormat="1">
      <c r="A7" s="110">
        <v>3</v>
      </c>
      <c r="B7" s="111" t="s">
        <v>158</v>
      </c>
      <c r="C7" s="234">
        <v>5</v>
      </c>
      <c r="D7" s="234">
        <v>5</v>
      </c>
      <c r="E7" s="112"/>
      <c r="F7" s="113" t="s">
        <v>181</v>
      </c>
      <c r="G7" s="113" t="s">
        <v>179</v>
      </c>
      <c r="H7" s="114"/>
      <c r="I7" s="115"/>
    </row>
    <row r="8" spans="1:12" s="105" customFormat="1">
      <c r="A8" s="110">
        <v>4</v>
      </c>
      <c r="B8" s="111" t="s">
        <v>155</v>
      </c>
      <c r="C8" s="234">
        <v>80</v>
      </c>
      <c r="D8" s="234">
        <v>12</v>
      </c>
      <c r="E8" s="112"/>
      <c r="F8" s="113" t="s">
        <v>181</v>
      </c>
      <c r="G8" s="113" t="s">
        <v>177</v>
      </c>
      <c r="H8" s="114"/>
      <c r="I8" s="115"/>
    </row>
    <row r="9" spans="1:12" s="105" customFormat="1">
      <c r="A9" s="110">
        <v>5</v>
      </c>
      <c r="B9" s="111" t="s">
        <v>170</v>
      </c>
      <c r="C9" s="234">
        <v>24</v>
      </c>
      <c r="D9" s="234">
        <v>5</v>
      </c>
      <c r="E9" s="112"/>
      <c r="F9" s="113" t="s">
        <v>181</v>
      </c>
      <c r="G9" s="113" t="s">
        <v>180</v>
      </c>
      <c r="H9" s="114"/>
      <c r="I9" s="115"/>
    </row>
    <row r="10" spans="1:12" s="105" customFormat="1">
      <c r="A10" s="110"/>
      <c r="B10" s="111"/>
      <c r="C10" s="234"/>
      <c r="D10" s="234"/>
      <c r="E10" s="112"/>
      <c r="F10" s="113"/>
      <c r="G10" s="113"/>
      <c r="H10" s="114"/>
      <c r="I10" s="115"/>
    </row>
    <row r="11" spans="1:12" s="105" customFormat="1">
      <c r="A11" s="110"/>
      <c r="B11" s="111"/>
      <c r="C11" s="234"/>
      <c r="D11" s="234"/>
      <c r="E11" s="112"/>
      <c r="F11" s="113"/>
      <c r="G11" s="113"/>
      <c r="H11" s="114"/>
      <c r="I11" s="115"/>
    </row>
    <row r="12" spans="1:12" s="105" customFormat="1">
      <c r="A12" s="110"/>
      <c r="B12" s="111"/>
      <c r="C12" s="234"/>
      <c r="D12" s="234"/>
      <c r="E12" s="112"/>
      <c r="F12" s="113"/>
      <c r="G12" s="113"/>
      <c r="H12" s="114"/>
      <c r="I12" s="115"/>
      <c r="J12" s="105" t="s">
        <v>31</v>
      </c>
    </row>
    <row r="13" spans="1:12" s="105" customFormat="1">
      <c r="A13" s="110"/>
      <c r="B13" s="111"/>
      <c r="C13" s="234"/>
      <c r="D13" s="234"/>
      <c r="E13" s="112"/>
      <c r="F13" s="113"/>
      <c r="G13" s="113"/>
      <c r="H13" s="114"/>
      <c r="I13" s="115"/>
    </row>
    <row r="14" spans="1:12" s="105" customFormat="1">
      <c r="A14" s="110"/>
      <c r="B14" s="111"/>
      <c r="C14" s="234"/>
      <c r="D14" s="234"/>
      <c r="E14" s="112"/>
      <c r="F14" s="113"/>
      <c r="G14" s="113"/>
      <c r="H14" s="114"/>
      <c r="I14" s="115"/>
    </row>
    <row r="15" spans="1:12" s="105" customFormat="1">
      <c r="A15" s="110"/>
      <c r="B15" s="111"/>
      <c r="C15" s="234"/>
      <c r="D15" s="234"/>
      <c r="E15" s="112"/>
      <c r="F15" s="113"/>
      <c r="G15" s="113"/>
      <c r="H15" s="114"/>
      <c r="I15" s="115"/>
    </row>
    <row r="16" spans="1:12" s="105" customFormat="1">
      <c r="A16" s="110"/>
      <c r="B16" s="111"/>
      <c r="C16" s="234"/>
      <c r="D16" s="234"/>
      <c r="E16" s="112"/>
      <c r="F16" s="113"/>
      <c r="G16" s="113"/>
      <c r="H16" s="114"/>
      <c r="I16" s="115"/>
    </row>
    <row r="17" spans="1:9" s="105" customFormat="1">
      <c r="A17" s="110"/>
      <c r="B17" s="111"/>
      <c r="C17" s="234"/>
      <c r="D17" s="234"/>
      <c r="E17" s="112"/>
      <c r="F17" s="113"/>
      <c r="G17" s="113"/>
      <c r="H17" s="114"/>
      <c r="I17" s="115"/>
    </row>
    <row r="18" spans="1:9" s="105" customFormat="1">
      <c r="A18" s="110"/>
      <c r="B18" s="111"/>
      <c r="C18" s="234"/>
      <c r="D18" s="234"/>
      <c r="E18" s="112"/>
      <c r="F18" s="113"/>
      <c r="G18" s="113"/>
      <c r="H18" s="114"/>
      <c r="I18" s="115"/>
    </row>
    <row r="19" spans="1:9" s="105" customFormat="1">
      <c r="A19" s="110"/>
      <c r="B19" s="111"/>
      <c r="C19" s="234"/>
      <c r="D19" s="234"/>
      <c r="E19" s="112"/>
      <c r="F19" s="113"/>
      <c r="G19" s="113"/>
      <c r="H19" s="114"/>
      <c r="I19" s="115"/>
    </row>
    <row r="20" spans="1:9" s="105" customFormat="1">
      <c r="A20" s="110"/>
      <c r="B20" s="111"/>
      <c r="C20" s="234"/>
      <c r="D20" s="234"/>
      <c r="E20" s="112"/>
      <c r="F20" s="113"/>
      <c r="G20" s="113"/>
      <c r="H20" s="114"/>
      <c r="I20" s="115"/>
    </row>
    <row r="21" spans="1:9" s="105" customFormat="1">
      <c r="A21" s="110"/>
      <c r="B21" s="111"/>
      <c r="C21" s="234"/>
      <c r="D21" s="234"/>
      <c r="E21" s="112"/>
      <c r="F21" s="113"/>
      <c r="G21" s="113"/>
      <c r="H21" s="114"/>
      <c r="I21" s="115"/>
    </row>
    <row r="22" spans="1:9" s="105" customFormat="1">
      <c r="A22" s="110"/>
      <c r="B22" s="111"/>
      <c r="C22" s="234"/>
      <c r="D22" s="234"/>
      <c r="E22" s="112"/>
      <c r="F22" s="113"/>
      <c r="G22" s="113"/>
      <c r="H22" s="114"/>
      <c r="I22" s="115"/>
    </row>
    <row r="23" spans="1:9" s="105" customFormat="1">
      <c r="A23" s="110"/>
      <c r="B23" s="111"/>
      <c r="C23" s="234"/>
      <c r="D23" s="234"/>
      <c r="E23" s="112"/>
      <c r="F23" s="113"/>
      <c r="G23" s="113"/>
      <c r="H23" s="114"/>
      <c r="I23" s="115"/>
    </row>
    <row r="24" spans="1:9" s="105" customFormat="1">
      <c r="A24" s="110"/>
      <c r="B24" s="111"/>
      <c r="C24" s="234"/>
      <c r="D24" s="234"/>
      <c r="E24" s="112"/>
      <c r="F24" s="113"/>
      <c r="G24" s="113"/>
      <c r="H24" s="114"/>
      <c r="I24" s="115"/>
    </row>
    <row r="25" spans="1:9">
      <c r="E25" s="116"/>
    </row>
  </sheetData>
  <autoFilter ref="A2:WVQ3"/>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L26"/>
  <sheetViews>
    <sheetView workbookViewId="0">
      <pane ySplit="3" topLeftCell="A4" activePane="bottomLeft" state="frozen"/>
      <selection pane="bottomLeft" sqref="A1:XFD1"/>
    </sheetView>
  </sheetViews>
  <sheetFormatPr baseColWidth="10" defaultRowHeight="12"/>
  <cols>
    <col min="1" max="1" width="9.85546875" style="84" bestFit="1" customWidth="1"/>
    <col min="2" max="2" width="23" style="82" customWidth="1"/>
    <col min="3" max="3" width="11.42578125" style="84" customWidth="1"/>
    <col min="4" max="4" width="15.42578125" style="84" customWidth="1"/>
    <col min="5" max="5" width="12.5703125" style="84" customWidth="1"/>
    <col min="6" max="6" width="13.140625" style="84" customWidth="1"/>
    <col min="7" max="7" width="12.7109375" style="82" customWidth="1"/>
    <col min="8" max="8" width="13" style="82" customWidth="1"/>
    <col min="9" max="9" width="15.42578125" style="82" customWidth="1"/>
    <col min="10" max="255" width="11.42578125" style="82"/>
    <col min="256" max="256" width="3.140625" style="82" customWidth="1"/>
    <col min="257" max="257" width="9.85546875" style="82" bestFit="1" customWidth="1"/>
    <col min="258" max="258" width="25.42578125" style="82" customWidth="1"/>
    <col min="259" max="259" width="16.28515625" style="82" customWidth="1"/>
    <col min="260" max="260" width="16" style="82" bestFit="1" customWidth="1"/>
    <col min="261" max="261" width="24.85546875" style="82" bestFit="1" customWidth="1"/>
    <col min="262" max="262" width="34" style="82" customWidth="1"/>
    <col min="263" max="263" width="25.85546875" style="82" bestFit="1" customWidth="1"/>
    <col min="264" max="264" width="23" style="82" bestFit="1" customWidth="1"/>
    <col min="265" max="265" width="14.5703125" style="82" customWidth="1"/>
    <col min="266" max="511" width="11.42578125" style="82"/>
    <col min="512" max="512" width="3.140625" style="82" customWidth="1"/>
    <col min="513" max="513" width="9.85546875" style="82" bestFit="1" customWidth="1"/>
    <col min="514" max="514" width="25.42578125" style="82" customWidth="1"/>
    <col min="515" max="515" width="16.28515625" style="82" customWidth="1"/>
    <col min="516" max="516" width="16" style="82" bestFit="1" customWidth="1"/>
    <col min="517" max="517" width="24.85546875" style="82" bestFit="1" customWidth="1"/>
    <col min="518" max="518" width="34" style="82" customWidth="1"/>
    <col min="519" max="519" width="25.85546875" style="82" bestFit="1" customWidth="1"/>
    <col min="520" max="520" width="23" style="82" bestFit="1" customWidth="1"/>
    <col min="521" max="521" width="14.5703125" style="82" customWidth="1"/>
    <col min="522" max="767" width="11.42578125" style="82"/>
    <col min="768" max="768" width="3.140625" style="82" customWidth="1"/>
    <col min="769" max="769" width="9.85546875" style="82" bestFit="1" customWidth="1"/>
    <col min="770" max="770" width="25.42578125" style="82" customWidth="1"/>
    <col min="771" max="771" width="16.28515625" style="82" customWidth="1"/>
    <col min="772" max="772" width="16" style="82" bestFit="1" customWidth="1"/>
    <col min="773" max="773" width="24.85546875" style="82" bestFit="1" customWidth="1"/>
    <col min="774" max="774" width="34" style="82" customWidth="1"/>
    <col min="775" max="775" width="25.85546875" style="82" bestFit="1" customWidth="1"/>
    <col min="776" max="776" width="23" style="82" bestFit="1" customWidth="1"/>
    <col min="777" max="777" width="14.5703125" style="82" customWidth="1"/>
    <col min="778" max="1023" width="11.42578125" style="82"/>
    <col min="1024" max="1024" width="3.140625" style="82" customWidth="1"/>
    <col min="1025" max="1025" width="9.85546875" style="82" bestFit="1" customWidth="1"/>
    <col min="1026" max="1026" width="25.42578125" style="82" customWidth="1"/>
    <col min="1027" max="1027" width="16.28515625" style="82" customWidth="1"/>
    <col min="1028" max="1028" width="16" style="82" bestFit="1" customWidth="1"/>
    <col min="1029" max="1029" width="24.85546875" style="82" bestFit="1" customWidth="1"/>
    <col min="1030" max="1030" width="34" style="82" customWidth="1"/>
    <col min="1031" max="1031" width="25.85546875" style="82" bestFit="1" customWidth="1"/>
    <col min="1032" max="1032" width="23" style="82" bestFit="1" customWidth="1"/>
    <col min="1033" max="1033" width="14.5703125" style="82" customWidth="1"/>
    <col min="1034" max="1279" width="11.42578125" style="82"/>
    <col min="1280" max="1280" width="3.140625" style="82" customWidth="1"/>
    <col min="1281" max="1281" width="9.85546875" style="82" bestFit="1" customWidth="1"/>
    <col min="1282" max="1282" width="25.42578125" style="82" customWidth="1"/>
    <col min="1283" max="1283" width="16.28515625" style="82" customWidth="1"/>
    <col min="1284" max="1284" width="16" style="82" bestFit="1" customWidth="1"/>
    <col min="1285" max="1285" width="24.85546875" style="82" bestFit="1" customWidth="1"/>
    <col min="1286" max="1286" width="34" style="82" customWidth="1"/>
    <col min="1287" max="1287" width="25.85546875" style="82" bestFit="1" customWidth="1"/>
    <col min="1288" max="1288" width="23" style="82" bestFit="1" customWidth="1"/>
    <col min="1289" max="1289" width="14.5703125" style="82" customWidth="1"/>
    <col min="1290" max="1535" width="11.42578125" style="82"/>
    <col min="1536" max="1536" width="3.140625" style="82" customWidth="1"/>
    <col min="1537" max="1537" width="9.85546875" style="82" bestFit="1" customWidth="1"/>
    <col min="1538" max="1538" width="25.42578125" style="82" customWidth="1"/>
    <col min="1539" max="1539" width="16.28515625" style="82" customWidth="1"/>
    <col min="1540" max="1540" width="16" style="82" bestFit="1" customWidth="1"/>
    <col min="1541" max="1541" width="24.85546875" style="82" bestFit="1" customWidth="1"/>
    <col min="1542" max="1542" width="34" style="82" customWidth="1"/>
    <col min="1543" max="1543" width="25.85546875" style="82" bestFit="1" customWidth="1"/>
    <col min="1544" max="1544" width="23" style="82" bestFit="1" customWidth="1"/>
    <col min="1545" max="1545" width="14.5703125" style="82" customWidth="1"/>
    <col min="1546" max="1791" width="11.42578125" style="82"/>
    <col min="1792" max="1792" width="3.140625" style="82" customWidth="1"/>
    <col min="1793" max="1793" width="9.85546875" style="82" bestFit="1" customWidth="1"/>
    <col min="1794" max="1794" width="25.42578125" style="82" customWidth="1"/>
    <col min="1795" max="1795" width="16.28515625" style="82" customWidth="1"/>
    <col min="1796" max="1796" width="16" style="82" bestFit="1" customWidth="1"/>
    <col min="1797" max="1797" width="24.85546875" style="82" bestFit="1" customWidth="1"/>
    <col min="1798" max="1798" width="34" style="82" customWidth="1"/>
    <col min="1799" max="1799" width="25.85546875" style="82" bestFit="1" customWidth="1"/>
    <col min="1800" max="1800" width="23" style="82" bestFit="1" customWidth="1"/>
    <col min="1801" max="1801" width="14.5703125" style="82" customWidth="1"/>
    <col min="1802" max="2047" width="11.42578125" style="82"/>
    <col min="2048" max="2048" width="3.140625" style="82" customWidth="1"/>
    <col min="2049" max="2049" width="9.85546875" style="82" bestFit="1" customWidth="1"/>
    <col min="2050" max="2050" width="25.42578125" style="82" customWidth="1"/>
    <col min="2051" max="2051" width="16.28515625" style="82" customWidth="1"/>
    <col min="2052" max="2052" width="16" style="82" bestFit="1" customWidth="1"/>
    <col min="2053" max="2053" width="24.85546875" style="82" bestFit="1" customWidth="1"/>
    <col min="2054" max="2054" width="34" style="82" customWidth="1"/>
    <col min="2055" max="2055" width="25.85546875" style="82" bestFit="1" customWidth="1"/>
    <col min="2056" max="2056" width="23" style="82" bestFit="1" customWidth="1"/>
    <col min="2057" max="2057" width="14.5703125" style="82" customWidth="1"/>
    <col min="2058" max="2303" width="11.42578125" style="82"/>
    <col min="2304" max="2304" width="3.140625" style="82" customWidth="1"/>
    <col min="2305" max="2305" width="9.85546875" style="82" bestFit="1" customWidth="1"/>
    <col min="2306" max="2306" width="25.42578125" style="82" customWidth="1"/>
    <col min="2307" max="2307" width="16.28515625" style="82" customWidth="1"/>
    <col min="2308" max="2308" width="16" style="82" bestFit="1" customWidth="1"/>
    <col min="2309" max="2309" width="24.85546875" style="82" bestFit="1" customWidth="1"/>
    <col min="2310" max="2310" width="34" style="82" customWidth="1"/>
    <col min="2311" max="2311" width="25.85546875" style="82" bestFit="1" customWidth="1"/>
    <col min="2312" max="2312" width="23" style="82" bestFit="1" customWidth="1"/>
    <col min="2313" max="2313" width="14.5703125" style="82" customWidth="1"/>
    <col min="2314" max="2559" width="11.42578125" style="82"/>
    <col min="2560" max="2560" width="3.140625" style="82" customWidth="1"/>
    <col min="2561" max="2561" width="9.85546875" style="82" bestFit="1" customWidth="1"/>
    <col min="2562" max="2562" width="25.42578125" style="82" customWidth="1"/>
    <col min="2563" max="2563" width="16.28515625" style="82" customWidth="1"/>
    <col min="2564" max="2564" width="16" style="82" bestFit="1" customWidth="1"/>
    <col min="2565" max="2565" width="24.85546875" style="82" bestFit="1" customWidth="1"/>
    <col min="2566" max="2566" width="34" style="82" customWidth="1"/>
    <col min="2567" max="2567" width="25.85546875" style="82" bestFit="1" customWidth="1"/>
    <col min="2568" max="2568" width="23" style="82" bestFit="1" customWidth="1"/>
    <col min="2569" max="2569" width="14.5703125" style="82" customWidth="1"/>
    <col min="2570" max="2815" width="11.42578125" style="82"/>
    <col min="2816" max="2816" width="3.140625" style="82" customWidth="1"/>
    <col min="2817" max="2817" width="9.85546875" style="82" bestFit="1" customWidth="1"/>
    <col min="2818" max="2818" width="25.42578125" style="82" customWidth="1"/>
    <col min="2819" max="2819" width="16.28515625" style="82" customWidth="1"/>
    <col min="2820" max="2820" width="16" style="82" bestFit="1" customWidth="1"/>
    <col min="2821" max="2821" width="24.85546875" style="82" bestFit="1" customWidth="1"/>
    <col min="2822" max="2822" width="34" style="82" customWidth="1"/>
    <col min="2823" max="2823" width="25.85546875" style="82" bestFit="1" customWidth="1"/>
    <col min="2824" max="2824" width="23" style="82" bestFit="1" customWidth="1"/>
    <col min="2825" max="2825" width="14.5703125" style="82" customWidth="1"/>
    <col min="2826" max="3071" width="11.42578125" style="82"/>
    <col min="3072" max="3072" width="3.140625" style="82" customWidth="1"/>
    <col min="3073" max="3073" width="9.85546875" style="82" bestFit="1" customWidth="1"/>
    <col min="3074" max="3074" width="25.42578125" style="82" customWidth="1"/>
    <col min="3075" max="3075" width="16.28515625" style="82" customWidth="1"/>
    <col min="3076" max="3076" width="16" style="82" bestFit="1" customWidth="1"/>
    <col min="3077" max="3077" width="24.85546875" style="82" bestFit="1" customWidth="1"/>
    <col min="3078" max="3078" width="34" style="82" customWidth="1"/>
    <col min="3079" max="3079" width="25.85546875" style="82" bestFit="1" customWidth="1"/>
    <col min="3080" max="3080" width="23" style="82" bestFit="1" customWidth="1"/>
    <col min="3081" max="3081" width="14.5703125" style="82" customWidth="1"/>
    <col min="3082" max="3327" width="11.42578125" style="82"/>
    <col min="3328" max="3328" width="3.140625" style="82" customWidth="1"/>
    <col min="3329" max="3329" width="9.85546875" style="82" bestFit="1" customWidth="1"/>
    <col min="3330" max="3330" width="25.42578125" style="82" customWidth="1"/>
    <col min="3331" max="3331" width="16.28515625" style="82" customWidth="1"/>
    <col min="3332" max="3332" width="16" style="82" bestFit="1" customWidth="1"/>
    <col min="3333" max="3333" width="24.85546875" style="82" bestFit="1" customWidth="1"/>
    <col min="3334" max="3334" width="34" style="82" customWidth="1"/>
    <col min="3335" max="3335" width="25.85546875" style="82" bestFit="1" customWidth="1"/>
    <col min="3336" max="3336" width="23" style="82" bestFit="1" customWidth="1"/>
    <col min="3337" max="3337" width="14.5703125" style="82" customWidth="1"/>
    <col min="3338" max="3583" width="11.42578125" style="82"/>
    <col min="3584" max="3584" width="3.140625" style="82" customWidth="1"/>
    <col min="3585" max="3585" width="9.85546875" style="82" bestFit="1" customWidth="1"/>
    <col min="3586" max="3586" width="25.42578125" style="82" customWidth="1"/>
    <col min="3587" max="3587" width="16.28515625" style="82" customWidth="1"/>
    <col min="3588" max="3588" width="16" style="82" bestFit="1" customWidth="1"/>
    <col min="3589" max="3589" width="24.85546875" style="82" bestFit="1" customWidth="1"/>
    <col min="3590" max="3590" width="34" style="82" customWidth="1"/>
    <col min="3591" max="3591" width="25.85546875" style="82" bestFit="1" customWidth="1"/>
    <col min="3592" max="3592" width="23" style="82" bestFit="1" customWidth="1"/>
    <col min="3593" max="3593" width="14.5703125" style="82" customWidth="1"/>
    <col min="3594" max="3839" width="11.42578125" style="82"/>
    <col min="3840" max="3840" width="3.140625" style="82" customWidth="1"/>
    <col min="3841" max="3841" width="9.85546875" style="82" bestFit="1" customWidth="1"/>
    <col min="3842" max="3842" width="25.42578125" style="82" customWidth="1"/>
    <col min="3843" max="3843" width="16.28515625" style="82" customWidth="1"/>
    <col min="3844" max="3844" width="16" style="82" bestFit="1" customWidth="1"/>
    <col min="3845" max="3845" width="24.85546875" style="82" bestFit="1" customWidth="1"/>
    <col min="3846" max="3846" width="34" style="82" customWidth="1"/>
    <col min="3847" max="3847" width="25.85546875" style="82" bestFit="1" customWidth="1"/>
    <col min="3848" max="3848" width="23" style="82" bestFit="1" customWidth="1"/>
    <col min="3849" max="3849" width="14.5703125" style="82" customWidth="1"/>
    <col min="3850" max="4095" width="11.42578125" style="82"/>
    <col min="4096" max="4096" width="3.140625" style="82" customWidth="1"/>
    <col min="4097" max="4097" width="9.85546875" style="82" bestFit="1" customWidth="1"/>
    <col min="4098" max="4098" width="25.42578125" style="82" customWidth="1"/>
    <col min="4099" max="4099" width="16.28515625" style="82" customWidth="1"/>
    <col min="4100" max="4100" width="16" style="82" bestFit="1" customWidth="1"/>
    <col min="4101" max="4101" width="24.85546875" style="82" bestFit="1" customWidth="1"/>
    <col min="4102" max="4102" width="34" style="82" customWidth="1"/>
    <col min="4103" max="4103" width="25.85546875" style="82" bestFit="1" customWidth="1"/>
    <col min="4104" max="4104" width="23" style="82" bestFit="1" customWidth="1"/>
    <col min="4105" max="4105" width="14.5703125" style="82" customWidth="1"/>
    <col min="4106" max="4351" width="11.42578125" style="82"/>
    <col min="4352" max="4352" width="3.140625" style="82" customWidth="1"/>
    <col min="4353" max="4353" width="9.85546875" style="82" bestFit="1" customWidth="1"/>
    <col min="4354" max="4354" width="25.42578125" style="82" customWidth="1"/>
    <col min="4355" max="4355" width="16.28515625" style="82" customWidth="1"/>
    <col min="4356" max="4356" width="16" style="82" bestFit="1" customWidth="1"/>
    <col min="4357" max="4357" width="24.85546875" style="82" bestFit="1" customWidth="1"/>
    <col min="4358" max="4358" width="34" style="82" customWidth="1"/>
    <col min="4359" max="4359" width="25.85546875" style="82" bestFit="1" customWidth="1"/>
    <col min="4360" max="4360" width="23" style="82" bestFit="1" customWidth="1"/>
    <col min="4361" max="4361" width="14.5703125" style="82" customWidth="1"/>
    <col min="4362" max="4607" width="11.42578125" style="82"/>
    <col min="4608" max="4608" width="3.140625" style="82" customWidth="1"/>
    <col min="4609" max="4609" width="9.85546875" style="82" bestFit="1" customWidth="1"/>
    <col min="4610" max="4610" width="25.42578125" style="82" customWidth="1"/>
    <col min="4611" max="4611" width="16.28515625" style="82" customWidth="1"/>
    <col min="4612" max="4612" width="16" style="82" bestFit="1" customWidth="1"/>
    <col min="4613" max="4613" width="24.85546875" style="82" bestFit="1" customWidth="1"/>
    <col min="4614" max="4614" width="34" style="82" customWidth="1"/>
    <col min="4615" max="4615" width="25.85546875" style="82" bestFit="1" customWidth="1"/>
    <col min="4616" max="4616" width="23" style="82" bestFit="1" customWidth="1"/>
    <col min="4617" max="4617" width="14.5703125" style="82" customWidth="1"/>
    <col min="4618" max="4863" width="11.42578125" style="82"/>
    <col min="4864" max="4864" width="3.140625" style="82" customWidth="1"/>
    <col min="4865" max="4865" width="9.85546875" style="82" bestFit="1" customWidth="1"/>
    <col min="4866" max="4866" width="25.42578125" style="82" customWidth="1"/>
    <col min="4867" max="4867" width="16.28515625" style="82" customWidth="1"/>
    <col min="4868" max="4868" width="16" style="82" bestFit="1" customWidth="1"/>
    <col min="4869" max="4869" width="24.85546875" style="82" bestFit="1" customWidth="1"/>
    <col min="4870" max="4870" width="34" style="82" customWidth="1"/>
    <col min="4871" max="4871" width="25.85546875" style="82" bestFit="1" customWidth="1"/>
    <col min="4872" max="4872" width="23" style="82" bestFit="1" customWidth="1"/>
    <col min="4873" max="4873" width="14.5703125" style="82" customWidth="1"/>
    <col min="4874" max="5119" width="11.42578125" style="82"/>
    <col min="5120" max="5120" width="3.140625" style="82" customWidth="1"/>
    <col min="5121" max="5121" width="9.85546875" style="82" bestFit="1" customWidth="1"/>
    <col min="5122" max="5122" width="25.42578125" style="82" customWidth="1"/>
    <col min="5123" max="5123" width="16.28515625" style="82" customWidth="1"/>
    <col min="5124" max="5124" width="16" style="82" bestFit="1" customWidth="1"/>
    <col min="5125" max="5125" width="24.85546875" style="82" bestFit="1" customWidth="1"/>
    <col min="5126" max="5126" width="34" style="82" customWidth="1"/>
    <col min="5127" max="5127" width="25.85546875" style="82" bestFit="1" customWidth="1"/>
    <col min="5128" max="5128" width="23" style="82" bestFit="1" customWidth="1"/>
    <col min="5129" max="5129" width="14.5703125" style="82" customWidth="1"/>
    <col min="5130" max="5375" width="11.42578125" style="82"/>
    <col min="5376" max="5376" width="3.140625" style="82" customWidth="1"/>
    <col min="5377" max="5377" width="9.85546875" style="82" bestFit="1" customWidth="1"/>
    <col min="5378" max="5378" width="25.42578125" style="82" customWidth="1"/>
    <col min="5379" max="5379" width="16.28515625" style="82" customWidth="1"/>
    <col min="5380" max="5380" width="16" style="82" bestFit="1" customWidth="1"/>
    <col min="5381" max="5381" width="24.85546875" style="82" bestFit="1" customWidth="1"/>
    <col min="5382" max="5382" width="34" style="82" customWidth="1"/>
    <col min="5383" max="5383" width="25.85546875" style="82" bestFit="1" customWidth="1"/>
    <col min="5384" max="5384" width="23" style="82" bestFit="1" customWidth="1"/>
    <col min="5385" max="5385" width="14.5703125" style="82" customWidth="1"/>
    <col min="5386" max="5631" width="11.42578125" style="82"/>
    <col min="5632" max="5632" width="3.140625" style="82" customWidth="1"/>
    <col min="5633" max="5633" width="9.85546875" style="82" bestFit="1" customWidth="1"/>
    <col min="5634" max="5634" width="25.42578125" style="82" customWidth="1"/>
    <col min="5635" max="5635" width="16.28515625" style="82" customWidth="1"/>
    <col min="5636" max="5636" width="16" style="82" bestFit="1" customWidth="1"/>
    <col min="5637" max="5637" width="24.85546875" style="82" bestFit="1" customWidth="1"/>
    <col min="5638" max="5638" width="34" style="82" customWidth="1"/>
    <col min="5639" max="5639" width="25.85546875" style="82" bestFit="1" customWidth="1"/>
    <col min="5640" max="5640" width="23" style="82" bestFit="1" customWidth="1"/>
    <col min="5641" max="5641" width="14.5703125" style="82" customWidth="1"/>
    <col min="5642" max="5887" width="11.42578125" style="82"/>
    <col min="5888" max="5888" width="3.140625" style="82" customWidth="1"/>
    <col min="5889" max="5889" width="9.85546875" style="82" bestFit="1" customWidth="1"/>
    <col min="5890" max="5890" width="25.42578125" style="82" customWidth="1"/>
    <col min="5891" max="5891" width="16.28515625" style="82" customWidth="1"/>
    <col min="5892" max="5892" width="16" style="82" bestFit="1" customWidth="1"/>
    <col min="5893" max="5893" width="24.85546875" style="82" bestFit="1" customWidth="1"/>
    <col min="5894" max="5894" width="34" style="82" customWidth="1"/>
    <col min="5895" max="5895" width="25.85546875" style="82" bestFit="1" customWidth="1"/>
    <col min="5896" max="5896" width="23" style="82" bestFit="1" customWidth="1"/>
    <col min="5897" max="5897" width="14.5703125" style="82" customWidth="1"/>
    <col min="5898" max="6143" width="11.42578125" style="82"/>
    <col min="6144" max="6144" width="3.140625" style="82" customWidth="1"/>
    <col min="6145" max="6145" width="9.85546875" style="82" bestFit="1" customWidth="1"/>
    <col min="6146" max="6146" width="25.42578125" style="82" customWidth="1"/>
    <col min="6147" max="6147" width="16.28515625" style="82" customWidth="1"/>
    <col min="6148" max="6148" width="16" style="82" bestFit="1" customWidth="1"/>
    <col min="6149" max="6149" width="24.85546875" style="82" bestFit="1" customWidth="1"/>
    <col min="6150" max="6150" width="34" style="82" customWidth="1"/>
    <col min="6151" max="6151" width="25.85546875" style="82" bestFit="1" customWidth="1"/>
    <col min="6152" max="6152" width="23" style="82" bestFit="1" customWidth="1"/>
    <col min="6153" max="6153" width="14.5703125" style="82" customWidth="1"/>
    <col min="6154" max="6399" width="11.42578125" style="82"/>
    <col min="6400" max="6400" width="3.140625" style="82" customWidth="1"/>
    <col min="6401" max="6401" width="9.85546875" style="82" bestFit="1" customWidth="1"/>
    <col min="6402" max="6402" width="25.42578125" style="82" customWidth="1"/>
    <col min="6403" max="6403" width="16.28515625" style="82" customWidth="1"/>
    <col min="6404" max="6404" width="16" style="82" bestFit="1" customWidth="1"/>
    <col min="6405" max="6405" width="24.85546875" style="82" bestFit="1" customWidth="1"/>
    <col min="6406" max="6406" width="34" style="82" customWidth="1"/>
    <col min="6407" max="6407" width="25.85546875" style="82" bestFit="1" customWidth="1"/>
    <col min="6408" max="6408" width="23" style="82" bestFit="1" customWidth="1"/>
    <col min="6409" max="6409" width="14.5703125" style="82" customWidth="1"/>
    <col min="6410" max="6655" width="11.42578125" style="82"/>
    <col min="6656" max="6656" width="3.140625" style="82" customWidth="1"/>
    <col min="6657" max="6657" width="9.85546875" style="82" bestFit="1" customWidth="1"/>
    <col min="6658" max="6658" width="25.42578125" style="82" customWidth="1"/>
    <col min="6659" max="6659" width="16.28515625" style="82" customWidth="1"/>
    <col min="6660" max="6660" width="16" style="82" bestFit="1" customWidth="1"/>
    <col min="6661" max="6661" width="24.85546875" style="82" bestFit="1" customWidth="1"/>
    <col min="6662" max="6662" width="34" style="82" customWidth="1"/>
    <col min="6663" max="6663" width="25.85546875" style="82" bestFit="1" customWidth="1"/>
    <col min="6664" max="6664" width="23" style="82" bestFit="1" customWidth="1"/>
    <col min="6665" max="6665" width="14.5703125" style="82" customWidth="1"/>
    <col min="6666" max="6911" width="11.42578125" style="82"/>
    <col min="6912" max="6912" width="3.140625" style="82" customWidth="1"/>
    <col min="6913" max="6913" width="9.85546875" style="82" bestFit="1" customWidth="1"/>
    <col min="6914" max="6914" width="25.42578125" style="82" customWidth="1"/>
    <col min="6915" max="6915" width="16.28515625" style="82" customWidth="1"/>
    <col min="6916" max="6916" width="16" style="82" bestFit="1" customWidth="1"/>
    <col min="6917" max="6917" width="24.85546875" style="82" bestFit="1" customWidth="1"/>
    <col min="6918" max="6918" width="34" style="82" customWidth="1"/>
    <col min="6919" max="6919" width="25.85546875" style="82" bestFit="1" customWidth="1"/>
    <col min="6920" max="6920" width="23" style="82" bestFit="1" customWidth="1"/>
    <col min="6921" max="6921" width="14.5703125" style="82" customWidth="1"/>
    <col min="6922" max="7167" width="11.42578125" style="82"/>
    <col min="7168" max="7168" width="3.140625" style="82" customWidth="1"/>
    <col min="7169" max="7169" width="9.85546875" style="82" bestFit="1" customWidth="1"/>
    <col min="7170" max="7170" width="25.42578125" style="82" customWidth="1"/>
    <col min="7171" max="7171" width="16.28515625" style="82" customWidth="1"/>
    <col min="7172" max="7172" width="16" style="82" bestFit="1" customWidth="1"/>
    <col min="7173" max="7173" width="24.85546875" style="82" bestFit="1" customWidth="1"/>
    <col min="7174" max="7174" width="34" style="82" customWidth="1"/>
    <col min="7175" max="7175" width="25.85546875" style="82" bestFit="1" customWidth="1"/>
    <col min="7176" max="7176" width="23" style="82" bestFit="1" customWidth="1"/>
    <col min="7177" max="7177" width="14.5703125" style="82" customWidth="1"/>
    <col min="7178" max="7423" width="11.42578125" style="82"/>
    <col min="7424" max="7424" width="3.140625" style="82" customWidth="1"/>
    <col min="7425" max="7425" width="9.85546875" style="82" bestFit="1" customWidth="1"/>
    <col min="7426" max="7426" width="25.42578125" style="82" customWidth="1"/>
    <col min="7427" max="7427" width="16.28515625" style="82" customWidth="1"/>
    <col min="7428" max="7428" width="16" style="82" bestFit="1" customWidth="1"/>
    <col min="7429" max="7429" width="24.85546875" style="82" bestFit="1" customWidth="1"/>
    <col min="7430" max="7430" width="34" style="82" customWidth="1"/>
    <col min="7431" max="7431" width="25.85546875" style="82" bestFit="1" customWidth="1"/>
    <col min="7432" max="7432" width="23" style="82" bestFit="1" customWidth="1"/>
    <col min="7433" max="7433" width="14.5703125" style="82" customWidth="1"/>
    <col min="7434" max="7679" width="11.42578125" style="82"/>
    <col min="7680" max="7680" width="3.140625" style="82" customWidth="1"/>
    <col min="7681" max="7681" width="9.85546875" style="82" bestFit="1" customWidth="1"/>
    <col min="7682" max="7682" width="25.42578125" style="82" customWidth="1"/>
    <col min="7683" max="7683" width="16.28515625" style="82" customWidth="1"/>
    <col min="7684" max="7684" width="16" style="82" bestFit="1" customWidth="1"/>
    <col min="7685" max="7685" width="24.85546875" style="82" bestFit="1" customWidth="1"/>
    <col min="7686" max="7686" width="34" style="82" customWidth="1"/>
    <col min="7687" max="7687" width="25.85546875" style="82" bestFit="1" customWidth="1"/>
    <col min="7688" max="7688" width="23" style="82" bestFit="1" customWidth="1"/>
    <col min="7689" max="7689" width="14.5703125" style="82" customWidth="1"/>
    <col min="7690" max="7935" width="11.42578125" style="82"/>
    <col min="7936" max="7936" width="3.140625" style="82" customWidth="1"/>
    <col min="7937" max="7937" width="9.85546875" style="82" bestFit="1" customWidth="1"/>
    <col min="7938" max="7938" width="25.42578125" style="82" customWidth="1"/>
    <col min="7939" max="7939" width="16.28515625" style="82" customWidth="1"/>
    <col min="7940" max="7940" width="16" style="82" bestFit="1" customWidth="1"/>
    <col min="7941" max="7941" width="24.85546875" style="82" bestFit="1" customWidth="1"/>
    <col min="7942" max="7942" width="34" style="82" customWidth="1"/>
    <col min="7943" max="7943" width="25.85546875" style="82" bestFit="1" customWidth="1"/>
    <col min="7944" max="7944" width="23" style="82" bestFit="1" customWidth="1"/>
    <col min="7945" max="7945" width="14.5703125" style="82" customWidth="1"/>
    <col min="7946" max="8191" width="11.42578125" style="82"/>
    <col min="8192" max="8192" width="3.140625" style="82" customWidth="1"/>
    <col min="8193" max="8193" width="9.85546875" style="82" bestFit="1" customWidth="1"/>
    <col min="8194" max="8194" width="25.42578125" style="82" customWidth="1"/>
    <col min="8195" max="8195" width="16.28515625" style="82" customWidth="1"/>
    <col min="8196" max="8196" width="16" style="82" bestFit="1" customWidth="1"/>
    <col min="8197" max="8197" width="24.85546875" style="82" bestFit="1" customWidth="1"/>
    <col min="8198" max="8198" width="34" style="82" customWidth="1"/>
    <col min="8199" max="8199" width="25.85546875" style="82" bestFit="1" customWidth="1"/>
    <col min="8200" max="8200" width="23" style="82" bestFit="1" customWidth="1"/>
    <col min="8201" max="8201" width="14.5703125" style="82" customWidth="1"/>
    <col min="8202" max="8447" width="11.42578125" style="82"/>
    <col min="8448" max="8448" width="3.140625" style="82" customWidth="1"/>
    <col min="8449" max="8449" width="9.85546875" style="82" bestFit="1" customWidth="1"/>
    <col min="8450" max="8450" width="25.42578125" style="82" customWidth="1"/>
    <col min="8451" max="8451" width="16.28515625" style="82" customWidth="1"/>
    <col min="8452" max="8452" width="16" style="82" bestFit="1" customWidth="1"/>
    <col min="8453" max="8453" width="24.85546875" style="82" bestFit="1" customWidth="1"/>
    <col min="8454" max="8454" width="34" style="82" customWidth="1"/>
    <col min="8455" max="8455" width="25.85546875" style="82" bestFit="1" customWidth="1"/>
    <col min="8456" max="8456" width="23" style="82" bestFit="1" customWidth="1"/>
    <col min="8457" max="8457" width="14.5703125" style="82" customWidth="1"/>
    <col min="8458" max="8703" width="11.42578125" style="82"/>
    <col min="8704" max="8704" width="3.140625" style="82" customWidth="1"/>
    <col min="8705" max="8705" width="9.85546875" style="82" bestFit="1" customWidth="1"/>
    <col min="8706" max="8706" width="25.42578125" style="82" customWidth="1"/>
    <col min="8707" max="8707" width="16.28515625" style="82" customWidth="1"/>
    <col min="8708" max="8708" width="16" style="82" bestFit="1" customWidth="1"/>
    <col min="8709" max="8709" width="24.85546875" style="82" bestFit="1" customWidth="1"/>
    <col min="8710" max="8710" width="34" style="82" customWidth="1"/>
    <col min="8711" max="8711" width="25.85546875" style="82" bestFit="1" customWidth="1"/>
    <col min="8712" max="8712" width="23" style="82" bestFit="1" customWidth="1"/>
    <col min="8713" max="8713" width="14.5703125" style="82" customWidth="1"/>
    <col min="8714" max="8959" width="11.42578125" style="82"/>
    <col min="8960" max="8960" width="3.140625" style="82" customWidth="1"/>
    <col min="8961" max="8961" width="9.85546875" style="82" bestFit="1" customWidth="1"/>
    <col min="8962" max="8962" width="25.42578125" style="82" customWidth="1"/>
    <col min="8963" max="8963" width="16.28515625" style="82" customWidth="1"/>
    <col min="8964" max="8964" width="16" style="82" bestFit="1" customWidth="1"/>
    <col min="8965" max="8965" width="24.85546875" style="82" bestFit="1" customWidth="1"/>
    <col min="8966" max="8966" width="34" style="82" customWidth="1"/>
    <col min="8967" max="8967" width="25.85546875" style="82" bestFit="1" customWidth="1"/>
    <col min="8968" max="8968" width="23" style="82" bestFit="1" customWidth="1"/>
    <col min="8969" max="8969" width="14.5703125" style="82" customWidth="1"/>
    <col min="8970" max="9215" width="11.42578125" style="82"/>
    <col min="9216" max="9216" width="3.140625" style="82" customWidth="1"/>
    <col min="9217" max="9217" width="9.85546875" style="82" bestFit="1" customWidth="1"/>
    <col min="9218" max="9218" width="25.42578125" style="82" customWidth="1"/>
    <col min="9219" max="9219" width="16.28515625" style="82" customWidth="1"/>
    <col min="9220" max="9220" width="16" style="82" bestFit="1" customWidth="1"/>
    <col min="9221" max="9221" width="24.85546875" style="82" bestFit="1" customWidth="1"/>
    <col min="9222" max="9222" width="34" style="82" customWidth="1"/>
    <col min="9223" max="9223" width="25.85546875" style="82" bestFit="1" customWidth="1"/>
    <col min="9224" max="9224" width="23" style="82" bestFit="1" customWidth="1"/>
    <col min="9225" max="9225" width="14.5703125" style="82" customWidth="1"/>
    <col min="9226" max="9471" width="11.42578125" style="82"/>
    <col min="9472" max="9472" width="3.140625" style="82" customWidth="1"/>
    <col min="9473" max="9473" width="9.85546875" style="82" bestFit="1" customWidth="1"/>
    <col min="9474" max="9474" width="25.42578125" style="82" customWidth="1"/>
    <col min="9475" max="9475" width="16.28515625" style="82" customWidth="1"/>
    <col min="9476" max="9476" width="16" style="82" bestFit="1" customWidth="1"/>
    <col min="9477" max="9477" width="24.85546875" style="82" bestFit="1" customWidth="1"/>
    <col min="9478" max="9478" width="34" style="82" customWidth="1"/>
    <col min="9479" max="9479" width="25.85546875" style="82" bestFit="1" customWidth="1"/>
    <col min="9480" max="9480" width="23" style="82" bestFit="1" customWidth="1"/>
    <col min="9481" max="9481" width="14.5703125" style="82" customWidth="1"/>
    <col min="9482" max="9727" width="11.42578125" style="82"/>
    <col min="9728" max="9728" width="3.140625" style="82" customWidth="1"/>
    <col min="9729" max="9729" width="9.85546875" style="82" bestFit="1" customWidth="1"/>
    <col min="9730" max="9730" width="25.42578125" style="82" customWidth="1"/>
    <col min="9731" max="9731" width="16.28515625" style="82" customWidth="1"/>
    <col min="9732" max="9732" width="16" style="82" bestFit="1" customWidth="1"/>
    <col min="9733" max="9733" width="24.85546875" style="82" bestFit="1" customWidth="1"/>
    <col min="9734" max="9734" width="34" style="82" customWidth="1"/>
    <col min="9735" max="9735" width="25.85546875" style="82" bestFit="1" customWidth="1"/>
    <col min="9736" max="9736" width="23" style="82" bestFit="1" customWidth="1"/>
    <col min="9737" max="9737" width="14.5703125" style="82" customWidth="1"/>
    <col min="9738" max="9983" width="11.42578125" style="82"/>
    <col min="9984" max="9984" width="3.140625" style="82" customWidth="1"/>
    <col min="9985" max="9985" width="9.85546875" style="82" bestFit="1" customWidth="1"/>
    <col min="9986" max="9986" width="25.42578125" style="82" customWidth="1"/>
    <col min="9987" max="9987" width="16.28515625" style="82" customWidth="1"/>
    <col min="9988" max="9988" width="16" style="82" bestFit="1" customWidth="1"/>
    <col min="9989" max="9989" width="24.85546875" style="82" bestFit="1" customWidth="1"/>
    <col min="9990" max="9990" width="34" style="82" customWidth="1"/>
    <col min="9991" max="9991" width="25.85546875" style="82" bestFit="1" customWidth="1"/>
    <col min="9992" max="9992" width="23" style="82" bestFit="1" customWidth="1"/>
    <col min="9993" max="9993" width="14.5703125" style="82" customWidth="1"/>
    <col min="9994" max="10239" width="11.42578125" style="82"/>
    <col min="10240" max="10240" width="3.140625" style="82" customWidth="1"/>
    <col min="10241" max="10241" width="9.85546875" style="82" bestFit="1" customWidth="1"/>
    <col min="10242" max="10242" width="25.42578125" style="82" customWidth="1"/>
    <col min="10243" max="10243" width="16.28515625" style="82" customWidth="1"/>
    <col min="10244" max="10244" width="16" style="82" bestFit="1" customWidth="1"/>
    <col min="10245" max="10245" width="24.85546875" style="82" bestFit="1" customWidth="1"/>
    <col min="10246" max="10246" width="34" style="82" customWidth="1"/>
    <col min="10247" max="10247" width="25.85546875" style="82" bestFit="1" customWidth="1"/>
    <col min="10248" max="10248" width="23" style="82" bestFit="1" customWidth="1"/>
    <col min="10249" max="10249" width="14.5703125" style="82" customWidth="1"/>
    <col min="10250" max="10495" width="11.42578125" style="82"/>
    <col min="10496" max="10496" width="3.140625" style="82" customWidth="1"/>
    <col min="10497" max="10497" width="9.85546875" style="82" bestFit="1" customWidth="1"/>
    <col min="10498" max="10498" width="25.42578125" style="82" customWidth="1"/>
    <col min="10499" max="10499" width="16.28515625" style="82" customWidth="1"/>
    <col min="10500" max="10500" width="16" style="82" bestFit="1" customWidth="1"/>
    <col min="10501" max="10501" width="24.85546875" style="82" bestFit="1" customWidth="1"/>
    <col min="10502" max="10502" width="34" style="82" customWidth="1"/>
    <col min="10503" max="10503" width="25.85546875" style="82" bestFit="1" customWidth="1"/>
    <col min="10504" max="10504" width="23" style="82" bestFit="1" customWidth="1"/>
    <col min="10505" max="10505" width="14.5703125" style="82" customWidth="1"/>
    <col min="10506" max="10751" width="11.42578125" style="82"/>
    <col min="10752" max="10752" width="3.140625" style="82" customWidth="1"/>
    <col min="10753" max="10753" width="9.85546875" style="82" bestFit="1" customWidth="1"/>
    <col min="10754" max="10754" width="25.42578125" style="82" customWidth="1"/>
    <col min="10755" max="10755" width="16.28515625" style="82" customWidth="1"/>
    <col min="10756" max="10756" width="16" style="82" bestFit="1" customWidth="1"/>
    <col min="10757" max="10757" width="24.85546875" style="82" bestFit="1" customWidth="1"/>
    <col min="10758" max="10758" width="34" style="82" customWidth="1"/>
    <col min="10759" max="10759" width="25.85546875" style="82" bestFit="1" customWidth="1"/>
    <col min="10760" max="10760" width="23" style="82" bestFit="1" customWidth="1"/>
    <col min="10761" max="10761" width="14.5703125" style="82" customWidth="1"/>
    <col min="10762" max="11007" width="11.42578125" style="82"/>
    <col min="11008" max="11008" width="3.140625" style="82" customWidth="1"/>
    <col min="11009" max="11009" width="9.85546875" style="82" bestFit="1" customWidth="1"/>
    <col min="11010" max="11010" width="25.42578125" style="82" customWidth="1"/>
    <col min="11011" max="11011" width="16.28515625" style="82" customWidth="1"/>
    <col min="11012" max="11012" width="16" style="82" bestFit="1" customWidth="1"/>
    <col min="11013" max="11013" width="24.85546875" style="82" bestFit="1" customWidth="1"/>
    <col min="11014" max="11014" width="34" style="82" customWidth="1"/>
    <col min="11015" max="11015" width="25.85546875" style="82" bestFit="1" customWidth="1"/>
    <col min="11016" max="11016" width="23" style="82" bestFit="1" customWidth="1"/>
    <col min="11017" max="11017" width="14.5703125" style="82" customWidth="1"/>
    <col min="11018" max="11263" width="11.42578125" style="82"/>
    <col min="11264" max="11264" width="3.140625" style="82" customWidth="1"/>
    <col min="11265" max="11265" width="9.85546875" style="82" bestFit="1" customWidth="1"/>
    <col min="11266" max="11266" width="25.42578125" style="82" customWidth="1"/>
    <col min="11267" max="11267" width="16.28515625" style="82" customWidth="1"/>
    <col min="11268" max="11268" width="16" style="82" bestFit="1" customWidth="1"/>
    <col min="11269" max="11269" width="24.85546875" style="82" bestFit="1" customWidth="1"/>
    <col min="11270" max="11270" width="34" style="82" customWidth="1"/>
    <col min="11271" max="11271" width="25.85546875" style="82" bestFit="1" customWidth="1"/>
    <col min="11272" max="11272" width="23" style="82" bestFit="1" customWidth="1"/>
    <col min="11273" max="11273" width="14.5703125" style="82" customWidth="1"/>
    <col min="11274" max="11519" width="11.42578125" style="82"/>
    <col min="11520" max="11520" width="3.140625" style="82" customWidth="1"/>
    <col min="11521" max="11521" width="9.85546875" style="82" bestFit="1" customWidth="1"/>
    <col min="11522" max="11522" width="25.42578125" style="82" customWidth="1"/>
    <col min="11523" max="11523" width="16.28515625" style="82" customWidth="1"/>
    <col min="11524" max="11524" width="16" style="82" bestFit="1" customWidth="1"/>
    <col min="11525" max="11525" width="24.85546875" style="82" bestFit="1" customWidth="1"/>
    <col min="11526" max="11526" width="34" style="82" customWidth="1"/>
    <col min="11527" max="11527" width="25.85546875" style="82" bestFit="1" customWidth="1"/>
    <col min="11528" max="11528" width="23" style="82" bestFit="1" customWidth="1"/>
    <col min="11529" max="11529" width="14.5703125" style="82" customWidth="1"/>
    <col min="11530" max="11775" width="11.42578125" style="82"/>
    <col min="11776" max="11776" width="3.140625" style="82" customWidth="1"/>
    <col min="11777" max="11777" width="9.85546875" style="82" bestFit="1" customWidth="1"/>
    <col min="11778" max="11778" width="25.42578125" style="82" customWidth="1"/>
    <col min="11779" max="11779" width="16.28515625" style="82" customWidth="1"/>
    <col min="11780" max="11780" width="16" style="82" bestFit="1" customWidth="1"/>
    <col min="11781" max="11781" width="24.85546875" style="82" bestFit="1" customWidth="1"/>
    <col min="11782" max="11782" width="34" style="82" customWidth="1"/>
    <col min="11783" max="11783" width="25.85546875" style="82" bestFit="1" customWidth="1"/>
    <col min="11784" max="11784" width="23" style="82" bestFit="1" customWidth="1"/>
    <col min="11785" max="11785" width="14.5703125" style="82" customWidth="1"/>
    <col min="11786" max="12031" width="11.42578125" style="82"/>
    <col min="12032" max="12032" width="3.140625" style="82" customWidth="1"/>
    <col min="12033" max="12033" width="9.85546875" style="82" bestFit="1" customWidth="1"/>
    <col min="12034" max="12034" width="25.42578125" style="82" customWidth="1"/>
    <col min="12035" max="12035" width="16.28515625" style="82" customWidth="1"/>
    <col min="12036" max="12036" width="16" style="82" bestFit="1" customWidth="1"/>
    <col min="12037" max="12037" width="24.85546875" style="82" bestFit="1" customWidth="1"/>
    <col min="12038" max="12038" width="34" style="82" customWidth="1"/>
    <col min="12039" max="12039" width="25.85546875" style="82" bestFit="1" customWidth="1"/>
    <col min="12040" max="12040" width="23" style="82" bestFit="1" customWidth="1"/>
    <col min="12041" max="12041" width="14.5703125" style="82" customWidth="1"/>
    <col min="12042" max="12287" width="11.42578125" style="82"/>
    <col min="12288" max="12288" width="3.140625" style="82" customWidth="1"/>
    <col min="12289" max="12289" width="9.85546875" style="82" bestFit="1" customWidth="1"/>
    <col min="12290" max="12290" width="25.42578125" style="82" customWidth="1"/>
    <col min="12291" max="12291" width="16.28515625" style="82" customWidth="1"/>
    <col min="12292" max="12292" width="16" style="82" bestFit="1" customWidth="1"/>
    <col min="12293" max="12293" width="24.85546875" style="82" bestFit="1" customWidth="1"/>
    <col min="12294" max="12294" width="34" style="82" customWidth="1"/>
    <col min="12295" max="12295" width="25.85546875" style="82" bestFit="1" customWidth="1"/>
    <col min="12296" max="12296" width="23" style="82" bestFit="1" customWidth="1"/>
    <col min="12297" max="12297" width="14.5703125" style="82" customWidth="1"/>
    <col min="12298" max="12543" width="11.42578125" style="82"/>
    <col min="12544" max="12544" width="3.140625" style="82" customWidth="1"/>
    <col min="12545" max="12545" width="9.85546875" style="82" bestFit="1" customWidth="1"/>
    <col min="12546" max="12546" width="25.42578125" style="82" customWidth="1"/>
    <col min="12547" max="12547" width="16.28515625" style="82" customWidth="1"/>
    <col min="12548" max="12548" width="16" style="82" bestFit="1" customWidth="1"/>
    <col min="12549" max="12549" width="24.85546875" style="82" bestFit="1" customWidth="1"/>
    <col min="12550" max="12550" width="34" style="82" customWidth="1"/>
    <col min="12551" max="12551" width="25.85546875" style="82" bestFit="1" customWidth="1"/>
    <col min="12552" max="12552" width="23" style="82" bestFit="1" customWidth="1"/>
    <col min="12553" max="12553" width="14.5703125" style="82" customWidth="1"/>
    <col min="12554" max="12799" width="11.42578125" style="82"/>
    <col min="12800" max="12800" width="3.140625" style="82" customWidth="1"/>
    <col min="12801" max="12801" width="9.85546875" style="82" bestFit="1" customWidth="1"/>
    <col min="12802" max="12802" width="25.42578125" style="82" customWidth="1"/>
    <col min="12803" max="12803" width="16.28515625" style="82" customWidth="1"/>
    <col min="12804" max="12804" width="16" style="82" bestFit="1" customWidth="1"/>
    <col min="12805" max="12805" width="24.85546875" style="82" bestFit="1" customWidth="1"/>
    <col min="12806" max="12806" width="34" style="82" customWidth="1"/>
    <col min="12807" max="12807" width="25.85546875" style="82" bestFit="1" customWidth="1"/>
    <col min="12808" max="12808" width="23" style="82" bestFit="1" customWidth="1"/>
    <col min="12809" max="12809" width="14.5703125" style="82" customWidth="1"/>
    <col min="12810" max="13055" width="11.42578125" style="82"/>
    <col min="13056" max="13056" width="3.140625" style="82" customWidth="1"/>
    <col min="13057" max="13057" width="9.85546875" style="82" bestFit="1" customWidth="1"/>
    <col min="13058" max="13058" width="25.42578125" style="82" customWidth="1"/>
    <col min="13059" max="13059" width="16.28515625" style="82" customWidth="1"/>
    <col min="13060" max="13060" width="16" style="82" bestFit="1" customWidth="1"/>
    <col min="13061" max="13061" width="24.85546875" style="82" bestFit="1" customWidth="1"/>
    <col min="13062" max="13062" width="34" style="82" customWidth="1"/>
    <col min="13063" max="13063" width="25.85546875" style="82" bestFit="1" customWidth="1"/>
    <col min="13064" max="13064" width="23" style="82" bestFit="1" customWidth="1"/>
    <col min="13065" max="13065" width="14.5703125" style="82" customWidth="1"/>
    <col min="13066" max="13311" width="11.42578125" style="82"/>
    <col min="13312" max="13312" width="3.140625" style="82" customWidth="1"/>
    <col min="13313" max="13313" width="9.85546875" style="82" bestFit="1" customWidth="1"/>
    <col min="13314" max="13314" width="25.42578125" style="82" customWidth="1"/>
    <col min="13315" max="13315" width="16.28515625" style="82" customWidth="1"/>
    <col min="13316" max="13316" width="16" style="82" bestFit="1" customWidth="1"/>
    <col min="13317" max="13317" width="24.85546875" style="82" bestFit="1" customWidth="1"/>
    <col min="13318" max="13318" width="34" style="82" customWidth="1"/>
    <col min="13319" max="13319" width="25.85546875" style="82" bestFit="1" customWidth="1"/>
    <col min="13320" max="13320" width="23" style="82" bestFit="1" customWidth="1"/>
    <col min="13321" max="13321" width="14.5703125" style="82" customWidth="1"/>
    <col min="13322" max="13567" width="11.42578125" style="82"/>
    <col min="13568" max="13568" width="3.140625" style="82" customWidth="1"/>
    <col min="13569" max="13569" width="9.85546875" style="82" bestFit="1" customWidth="1"/>
    <col min="13570" max="13570" width="25.42578125" style="82" customWidth="1"/>
    <col min="13571" max="13571" width="16.28515625" style="82" customWidth="1"/>
    <col min="13572" max="13572" width="16" style="82" bestFit="1" customWidth="1"/>
    <col min="13573" max="13573" width="24.85546875" style="82" bestFit="1" customWidth="1"/>
    <col min="13574" max="13574" width="34" style="82" customWidth="1"/>
    <col min="13575" max="13575" width="25.85546875" style="82" bestFit="1" customWidth="1"/>
    <col min="13576" max="13576" width="23" style="82" bestFit="1" customWidth="1"/>
    <col min="13577" max="13577" width="14.5703125" style="82" customWidth="1"/>
    <col min="13578" max="13823" width="11.42578125" style="82"/>
    <col min="13824" max="13824" width="3.140625" style="82" customWidth="1"/>
    <col min="13825" max="13825" width="9.85546875" style="82" bestFit="1" customWidth="1"/>
    <col min="13826" max="13826" width="25.42578125" style="82" customWidth="1"/>
    <col min="13827" max="13827" width="16.28515625" style="82" customWidth="1"/>
    <col min="13828" max="13828" width="16" style="82" bestFit="1" customWidth="1"/>
    <col min="13829" max="13829" width="24.85546875" style="82" bestFit="1" customWidth="1"/>
    <col min="13830" max="13830" width="34" style="82" customWidth="1"/>
    <col min="13831" max="13831" width="25.85546875" style="82" bestFit="1" customWidth="1"/>
    <col min="13832" max="13832" width="23" style="82" bestFit="1" customWidth="1"/>
    <col min="13833" max="13833" width="14.5703125" style="82" customWidth="1"/>
    <col min="13834" max="14079" width="11.42578125" style="82"/>
    <col min="14080" max="14080" width="3.140625" style="82" customWidth="1"/>
    <col min="14081" max="14081" width="9.85546875" style="82" bestFit="1" customWidth="1"/>
    <col min="14082" max="14082" width="25.42578125" style="82" customWidth="1"/>
    <col min="14083" max="14083" width="16.28515625" style="82" customWidth="1"/>
    <col min="14084" max="14084" width="16" style="82" bestFit="1" customWidth="1"/>
    <col min="14085" max="14085" width="24.85546875" style="82" bestFit="1" customWidth="1"/>
    <col min="14086" max="14086" width="34" style="82" customWidth="1"/>
    <col min="14087" max="14087" width="25.85546875" style="82" bestFit="1" customWidth="1"/>
    <col min="14088" max="14088" width="23" style="82" bestFit="1" customWidth="1"/>
    <col min="14089" max="14089" width="14.5703125" style="82" customWidth="1"/>
    <col min="14090" max="14335" width="11.42578125" style="82"/>
    <col min="14336" max="14336" width="3.140625" style="82" customWidth="1"/>
    <col min="14337" max="14337" width="9.85546875" style="82" bestFit="1" customWidth="1"/>
    <col min="14338" max="14338" width="25.42578125" style="82" customWidth="1"/>
    <col min="14339" max="14339" width="16.28515625" style="82" customWidth="1"/>
    <col min="14340" max="14340" width="16" style="82" bestFit="1" customWidth="1"/>
    <col min="14341" max="14341" width="24.85546875" style="82" bestFit="1" customWidth="1"/>
    <col min="14342" max="14342" width="34" style="82" customWidth="1"/>
    <col min="14343" max="14343" width="25.85546875" style="82" bestFit="1" customWidth="1"/>
    <col min="14344" max="14344" width="23" style="82" bestFit="1" customWidth="1"/>
    <col min="14345" max="14345" width="14.5703125" style="82" customWidth="1"/>
    <col min="14346" max="14591" width="11.42578125" style="82"/>
    <col min="14592" max="14592" width="3.140625" style="82" customWidth="1"/>
    <col min="14593" max="14593" width="9.85546875" style="82" bestFit="1" customWidth="1"/>
    <col min="14594" max="14594" width="25.42578125" style="82" customWidth="1"/>
    <col min="14595" max="14595" width="16.28515625" style="82" customWidth="1"/>
    <col min="14596" max="14596" width="16" style="82" bestFit="1" customWidth="1"/>
    <col min="14597" max="14597" width="24.85546875" style="82" bestFit="1" customWidth="1"/>
    <col min="14598" max="14598" width="34" style="82" customWidth="1"/>
    <col min="14599" max="14599" width="25.85546875" style="82" bestFit="1" customWidth="1"/>
    <col min="14600" max="14600" width="23" style="82" bestFit="1" customWidth="1"/>
    <col min="14601" max="14601" width="14.5703125" style="82" customWidth="1"/>
    <col min="14602" max="14847" width="11.42578125" style="82"/>
    <col min="14848" max="14848" width="3.140625" style="82" customWidth="1"/>
    <col min="14849" max="14849" width="9.85546875" style="82" bestFit="1" customWidth="1"/>
    <col min="14850" max="14850" width="25.42578125" style="82" customWidth="1"/>
    <col min="14851" max="14851" width="16.28515625" style="82" customWidth="1"/>
    <col min="14852" max="14852" width="16" style="82" bestFit="1" customWidth="1"/>
    <col min="14853" max="14853" width="24.85546875" style="82" bestFit="1" customWidth="1"/>
    <col min="14854" max="14854" width="34" style="82" customWidth="1"/>
    <col min="14855" max="14855" width="25.85546875" style="82" bestFit="1" customWidth="1"/>
    <col min="14856" max="14856" width="23" style="82" bestFit="1" customWidth="1"/>
    <col min="14857" max="14857" width="14.5703125" style="82" customWidth="1"/>
    <col min="14858" max="15103" width="11.42578125" style="82"/>
    <col min="15104" max="15104" width="3.140625" style="82" customWidth="1"/>
    <col min="15105" max="15105" width="9.85546875" style="82" bestFit="1" customWidth="1"/>
    <col min="15106" max="15106" width="25.42578125" style="82" customWidth="1"/>
    <col min="15107" max="15107" width="16.28515625" style="82" customWidth="1"/>
    <col min="15108" max="15108" width="16" style="82" bestFit="1" customWidth="1"/>
    <col min="15109" max="15109" width="24.85546875" style="82" bestFit="1" customWidth="1"/>
    <col min="15110" max="15110" width="34" style="82" customWidth="1"/>
    <col min="15111" max="15111" width="25.85546875" style="82" bestFit="1" customWidth="1"/>
    <col min="15112" max="15112" width="23" style="82" bestFit="1" customWidth="1"/>
    <col min="15113" max="15113" width="14.5703125" style="82" customWidth="1"/>
    <col min="15114" max="15359" width="11.42578125" style="82"/>
    <col min="15360" max="15360" width="3.140625" style="82" customWidth="1"/>
    <col min="15361" max="15361" width="9.85546875" style="82" bestFit="1" customWidth="1"/>
    <col min="15362" max="15362" width="25.42578125" style="82" customWidth="1"/>
    <col min="15363" max="15363" width="16.28515625" style="82" customWidth="1"/>
    <col min="15364" max="15364" width="16" style="82" bestFit="1" customWidth="1"/>
    <col min="15365" max="15365" width="24.85546875" style="82" bestFit="1" customWidth="1"/>
    <col min="15366" max="15366" width="34" style="82" customWidth="1"/>
    <col min="15367" max="15367" width="25.85546875" style="82" bestFit="1" customWidth="1"/>
    <col min="15368" max="15368" width="23" style="82" bestFit="1" customWidth="1"/>
    <col min="15369" max="15369" width="14.5703125" style="82" customWidth="1"/>
    <col min="15370" max="15615" width="11.42578125" style="82"/>
    <col min="15616" max="15616" width="3.140625" style="82" customWidth="1"/>
    <col min="15617" max="15617" width="9.85546875" style="82" bestFit="1" customWidth="1"/>
    <col min="15618" max="15618" width="25.42578125" style="82" customWidth="1"/>
    <col min="15619" max="15619" width="16.28515625" style="82" customWidth="1"/>
    <col min="15620" max="15620" width="16" style="82" bestFit="1" customWidth="1"/>
    <col min="15621" max="15621" width="24.85546875" style="82" bestFit="1" customWidth="1"/>
    <col min="15622" max="15622" width="34" style="82" customWidth="1"/>
    <col min="15623" max="15623" width="25.85546875" style="82" bestFit="1" customWidth="1"/>
    <col min="15624" max="15624" width="23" style="82" bestFit="1" customWidth="1"/>
    <col min="15625" max="15625" width="14.5703125" style="82" customWidth="1"/>
    <col min="15626" max="15871" width="11.42578125" style="82"/>
    <col min="15872" max="15872" width="3.140625" style="82" customWidth="1"/>
    <col min="15873" max="15873" width="9.85546875" style="82" bestFit="1" customWidth="1"/>
    <col min="15874" max="15874" width="25.42578125" style="82" customWidth="1"/>
    <col min="15875" max="15875" width="16.28515625" style="82" customWidth="1"/>
    <col min="15876" max="15876" width="16" style="82" bestFit="1" customWidth="1"/>
    <col min="15877" max="15877" width="24.85546875" style="82" bestFit="1" customWidth="1"/>
    <col min="15878" max="15878" width="34" style="82" customWidth="1"/>
    <col min="15879" max="15879" width="25.85546875" style="82" bestFit="1" customWidth="1"/>
    <col min="15880" max="15880" width="23" style="82" bestFit="1" customWidth="1"/>
    <col min="15881" max="15881" width="14.5703125" style="82" customWidth="1"/>
    <col min="15882" max="16127" width="11.42578125" style="82"/>
    <col min="16128" max="16128" width="3.140625" style="82" customWidth="1"/>
    <col min="16129" max="16129" width="9.85546875" style="82" bestFit="1" customWidth="1"/>
    <col min="16130" max="16130" width="25.42578125" style="82" customWidth="1"/>
    <col min="16131" max="16131" width="16.28515625" style="82" customWidth="1"/>
    <col min="16132" max="16132" width="16" style="82" bestFit="1" customWidth="1"/>
    <col min="16133" max="16133" width="24.85546875" style="82" bestFit="1" customWidth="1"/>
    <col min="16134" max="16134" width="34" style="82" customWidth="1"/>
    <col min="16135" max="16135" width="25.85546875" style="82" bestFit="1" customWidth="1"/>
    <col min="16136" max="16136" width="23" style="82" bestFit="1" customWidth="1"/>
    <col min="16137" max="16137" width="14.5703125" style="82" customWidth="1"/>
    <col min="16138" max="16384" width="11.42578125" style="82"/>
  </cols>
  <sheetData>
    <row r="1" spans="1:12" s="276" customFormat="1" ht="18.75">
      <c r="A1" s="274" t="s">
        <v>174</v>
      </c>
      <c r="B1" s="275"/>
      <c r="C1" s="275"/>
      <c r="D1" s="275"/>
      <c r="E1" s="275"/>
      <c r="F1" s="275"/>
      <c r="G1" s="275"/>
      <c r="H1" s="275"/>
      <c r="I1" s="275"/>
      <c r="J1" s="275"/>
      <c r="K1" s="275"/>
      <c r="L1" s="275"/>
    </row>
    <row r="2" spans="1:12" s="81" customFormat="1" ht="26.25" customHeight="1">
      <c r="A2" s="35" t="s">
        <v>61</v>
      </c>
      <c r="B2" s="35" t="s">
        <v>62</v>
      </c>
      <c r="C2" s="35" t="s">
        <v>114</v>
      </c>
      <c r="D2" s="35" t="s">
        <v>78</v>
      </c>
      <c r="E2" s="35" t="s">
        <v>79</v>
      </c>
      <c r="F2" s="35" t="s">
        <v>80</v>
      </c>
      <c r="G2" s="35" t="s">
        <v>167</v>
      </c>
      <c r="H2" s="35" t="s">
        <v>175</v>
      </c>
      <c r="I2" s="35" t="s">
        <v>168</v>
      </c>
    </row>
    <row r="3" spans="1:12" s="81" customFormat="1" ht="6.75" customHeight="1">
      <c r="A3" s="36"/>
      <c r="B3" s="37"/>
      <c r="C3" s="36"/>
      <c r="D3" s="36"/>
      <c r="E3" s="36"/>
      <c r="F3" s="36"/>
      <c r="G3" s="36"/>
      <c r="H3" s="36"/>
      <c r="I3" s="36"/>
    </row>
    <row r="4" spans="1:12" s="100" customFormat="1" ht="12" customHeight="1">
      <c r="A4" s="241">
        <f>Tareas!A4</f>
        <v>1</v>
      </c>
      <c r="B4" s="242" t="str">
        <f>+Tareas!B4</f>
        <v>Fresado</v>
      </c>
      <c r="C4" s="241">
        <f>+Tareas!C4</f>
        <v>60</v>
      </c>
      <c r="D4" s="99" t="s">
        <v>156</v>
      </c>
      <c r="E4" s="80">
        <f>IF(ISERROR(IF(Recursos!$B$5="","",VLOOKUP(D4,Recursos!$B$5:$D$251,2,FALSE))),"",IF(Recursos!$B$5="","",VLOOKUP(D4,Recursos!$B$5:$D$251,2,FALSE)))</f>
        <v>60</v>
      </c>
      <c r="F4" s="80">
        <f>IF(ISERROR(IF(Recursos!$B$5="","",VLOOKUP(D4,Recursos!$B$5:$D$251,3,FALSE))),"",IF(Recursos!$B$5="","",VLOOKUP(D4,Recursos!$B$5:$D$251,3,FALSE)))</f>
        <v>10</v>
      </c>
      <c r="G4" s="80">
        <f>IF(ISERROR(IF(Recursos!$B$5="","",+F4*C4+E4)),"",IF(Recursos!$B$5="","",+F4*C4+E4))</f>
        <v>660</v>
      </c>
      <c r="H4" s="80">
        <f>+Tareas!J4</f>
        <v>820</v>
      </c>
      <c r="I4" s="80">
        <f>IF(G4="","",+G4+H4)</f>
        <v>1480</v>
      </c>
    </row>
    <row r="5" spans="1:12" ht="12" customHeight="1">
      <c r="A5" s="241">
        <f>Tareas!A5</f>
        <v>2</v>
      </c>
      <c r="B5" s="242" t="str">
        <f>+Tareas!B5</f>
        <v>Alisado</v>
      </c>
      <c r="C5" s="241">
        <f>+Tareas!C5</f>
        <v>30</v>
      </c>
      <c r="D5" s="99" t="s">
        <v>157</v>
      </c>
      <c r="E5" s="80">
        <f>IF(ISERROR(IF(Recursos!$B$5="","",VLOOKUP(D5,Recursos!$B$5:$D$251,2,FALSE))),"",IF(Recursos!$B$5="","",VLOOKUP(D5,Recursos!$B$5:$D$251,2,FALSE)))</f>
        <v>30</v>
      </c>
      <c r="F5" s="80">
        <f>IF(ISERROR(IF(Recursos!$B$5="","",VLOOKUP(D5,Recursos!$B$5:$D$251,3,FALSE))),"",IF(Recursos!$B$5="","",VLOOKUP(D5,Recursos!$B$5:$D$251,3,FALSE)))</f>
        <v>12</v>
      </c>
      <c r="G5" s="80">
        <f>IF(ISERROR(IF(Recursos!$B$5="","",+F5*C5+E5)),"",IF(Recursos!$B$5="","",+F5*C5+E5))</f>
        <v>390</v>
      </c>
      <c r="H5" s="80">
        <f>+Tareas!J5</f>
        <v>480</v>
      </c>
      <c r="I5" s="80">
        <f t="shared" ref="I5:I23" si="0">IF(G5="","",+G5+H5)</f>
        <v>870</v>
      </c>
    </row>
    <row r="6" spans="1:12" ht="12" customHeight="1">
      <c r="A6" s="241">
        <f>Tareas!A6</f>
        <v>3</v>
      </c>
      <c r="B6" s="242" t="str">
        <f>+Tareas!B6</f>
        <v>Ajuste</v>
      </c>
      <c r="C6" s="241">
        <f>+Tareas!C6</f>
        <v>5</v>
      </c>
      <c r="D6" s="99" t="s">
        <v>158</v>
      </c>
      <c r="E6" s="80">
        <f>IF(ISERROR(IF(Recursos!$B$5="","",VLOOKUP(D6,Recursos!$B$5:$D$251,2,FALSE))),"",IF(Recursos!$B$5="","",VLOOKUP(D6,Recursos!$B$5:$D$251,2,FALSE)))</f>
        <v>5</v>
      </c>
      <c r="F6" s="80">
        <f>IF(ISERROR(IF(Recursos!$B$5="","",VLOOKUP(D6,Recursos!$B$5:$D$251,3,FALSE))),"",IF(Recursos!$B$5="","",VLOOKUP(D6,Recursos!$B$5:$D$251,3,FALSE)))</f>
        <v>5</v>
      </c>
      <c r="G6" s="80">
        <f>IF(ISERROR(IF(Recursos!$B$5="","",+F6*C6+E6)),"",IF(Recursos!$B$5="","",+F6*C6+E6))</f>
        <v>30</v>
      </c>
      <c r="H6" s="80">
        <f>+Tareas!J6</f>
        <v>100</v>
      </c>
      <c r="I6" s="80">
        <f t="shared" si="0"/>
        <v>130</v>
      </c>
    </row>
    <row r="7" spans="1:12" ht="12" customHeight="1">
      <c r="A7" s="241">
        <f>Tareas!A7</f>
        <v>4</v>
      </c>
      <c r="B7" s="242" t="str">
        <f>+Tareas!B7</f>
        <v>Pintura final</v>
      </c>
      <c r="C7" s="241">
        <f>+Tareas!C7</f>
        <v>10</v>
      </c>
      <c r="D7" s="99" t="s">
        <v>157</v>
      </c>
      <c r="E7" s="80">
        <f>IF(ISERROR(IF(Recursos!$B$5="","",VLOOKUP(D7,Recursos!$B$5:$D$251,2,FALSE))),"",IF(Recursos!$B$5="","",VLOOKUP(D7,Recursos!$B$5:$D$251,2,FALSE)))</f>
        <v>30</v>
      </c>
      <c r="F7" s="80">
        <f>IF(ISERROR(IF(Recursos!$B$5="","",VLOOKUP(D7,Recursos!$B$5:$D$251,3,FALSE))),"",IF(Recursos!$B$5="","",VLOOKUP(D7,Recursos!$B$5:$D$251,3,FALSE)))</f>
        <v>12</v>
      </c>
      <c r="G7" s="80">
        <f>IF(ISERROR(IF(Recursos!$B$5="","",+F7*C7+E7)),"",IF(Recursos!$B$5="","",+F7*C7+E7))</f>
        <v>150</v>
      </c>
      <c r="H7" s="80">
        <f>+Tareas!J7</f>
        <v>700</v>
      </c>
      <c r="I7" s="80">
        <f t="shared" si="0"/>
        <v>850</v>
      </c>
    </row>
    <row r="8" spans="1:12" ht="12" customHeight="1">
      <c r="A8" s="241">
        <f>Tareas!A8</f>
        <v>5</v>
      </c>
      <c r="B8" s="242" t="str">
        <f>+Tareas!B8</f>
        <v>Lustrado</v>
      </c>
      <c r="C8" s="241">
        <f>+Tareas!C8</f>
        <v>2</v>
      </c>
      <c r="D8" s="99" t="s">
        <v>171</v>
      </c>
      <c r="E8" s="80">
        <f>IF(ISERROR(IF(Recursos!$B$5="","",VLOOKUP(D8,Recursos!$B$5:$D$251,2,FALSE))),"",IF(Recursos!$B$5="","",VLOOKUP(D8,Recursos!$B$5:$D$251,2,FALSE)))</f>
        <v>24</v>
      </c>
      <c r="F8" s="80">
        <f>IF(ISERROR(IF(Recursos!$B$5="","",VLOOKUP(D8,Recursos!$B$5:$D$251,3,FALSE))),"",IF(Recursos!$B$5="","",VLOOKUP(D8,Recursos!$B$5:$D$251,3,FALSE)))</f>
        <v>5</v>
      </c>
      <c r="G8" s="80">
        <f>IF(ISERROR(IF(Recursos!$B$5="","",+F8*C8+E8)),"",IF(Recursos!$B$5="","",+F8*C8+E8))</f>
        <v>34</v>
      </c>
      <c r="H8" s="80">
        <f>+Tareas!J8</f>
        <v>70</v>
      </c>
      <c r="I8" s="80">
        <f t="shared" si="0"/>
        <v>104</v>
      </c>
    </row>
    <row r="9" spans="1:12" ht="12" customHeight="1">
      <c r="A9" s="241">
        <f>Tareas!A9</f>
        <v>0</v>
      </c>
      <c r="B9" s="242">
        <f>+Tareas!B9</f>
        <v>0</v>
      </c>
      <c r="C9" s="241">
        <f>+Tareas!C9</f>
        <v>0</v>
      </c>
      <c r="D9" s="99"/>
      <c r="E9" s="80" t="str">
        <f>IF(ISERROR(IF(Recursos!$B$5="","",VLOOKUP(D9,Recursos!$B$5:$D$251,2,FALSE))),"",IF(Recursos!$B$5="","",VLOOKUP(D9,Recursos!$B$5:$D$251,2,FALSE)))</f>
        <v/>
      </c>
      <c r="F9" s="80" t="str">
        <f>IF(ISERROR(IF(Recursos!$B$5="","",VLOOKUP(D9,Recursos!$B$5:$D$251,3,FALSE))),"",IF(Recursos!$B$5="","",VLOOKUP(D9,Recursos!$B$5:$D$251,3,FALSE)))</f>
        <v/>
      </c>
      <c r="G9" s="80" t="str">
        <f>IF(ISERROR(IF(Recursos!$B$5="","",+F9*C9+E9)),"",IF(Recursos!$B$5="","",+F9*C9+E9))</f>
        <v/>
      </c>
      <c r="H9" s="80">
        <f>+Tareas!J9</f>
        <v>0</v>
      </c>
      <c r="I9" s="80" t="str">
        <f t="shared" si="0"/>
        <v/>
      </c>
    </row>
    <row r="10" spans="1:12" ht="12" customHeight="1">
      <c r="A10" s="241">
        <f>Tareas!A10</f>
        <v>0</v>
      </c>
      <c r="B10" s="242">
        <f>+Tareas!B10</f>
        <v>0</v>
      </c>
      <c r="C10" s="241">
        <f>+Tareas!C10</f>
        <v>0</v>
      </c>
      <c r="D10" s="99"/>
      <c r="E10" s="80" t="str">
        <f>IF(ISERROR(IF(Recursos!$B$5="","",VLOOKUP(D10,Recursos!$B$5:$D$251,2,FALSE))),"",IF(Recursos!$B$5="","",VLOOKUP(D10,Recursos!$B$5:$D$251,2,FALSE)))</f>
        <v/>
      </c>
      <c r="F10" s="80" t="str">
        <f>IF(ISERROR(IF(Recursos!$B$5="","",VLOOKUP(D10,Recursos!$B$5:$D$251,3,FALSE))),"",IF(Recursos!$B$5="","",VLOOKUP(D10,Recursos!$B$5:$D$251,3,FALSE)))</f>
        <v/>
      </c>
      <c r="G10" s="80" t="str">
        <f>IF(ISERROR(IF(Recursos!$B$5="","",+F10*C10+E10)),"",IF(Recursos!$B$5="","",+F10*C10+E10))</f>
        <v/>
      </c>
      <c r="H10" s="80">
        <f>+Tareas!J10</f>
        <v>0</v>
      </c>
      <c r="I10" s="80" t="str">
        <f t="shared" si="0"/>
        <v/>
      </c>
    </row>
    <row r="11" spans="1:12" ht="12" customHeight="1">
      <c r="A11" s="241">
        <f>Tareas!A11</f>
        <v>0</v>
      </c>
      <c r="B11" s="242">
        <f>+Tareas!B11</f>
        <v>0</v>
      </c>
      <c r="C11" s="241">
        <f>+Tareas!C11</f>
        <v>0</v>
      </c>
      <c r="D11" s="99"/>
      <c r="E11" s="80" t="str">
        <f>IF(ISERROR(IF(Recursos!$B$5="","",VLOOKUP(D11,Recursos!$B$5:$D$251,2,FALSE))),"",IF(Recursos!$B$5="","",VLOOKUP(D11,Recursos!$B$5:$D$251,2,FALSE)))</f>
        <v/>
      </c>
      <c r="F11" s="80" t="str">
        <f>IF(ISERROR(IF(Recursos!$B$5="","",VLOOKUP(D11,Recursos!$B$5:$D$251,3,FALSE))),"",IF(Recursos!$B$5="","",VLOOKUP(D11,Recursos!$B$5:$D$251,3,FALSE)))</f>
        <v/>
      </c>
      <c r="G11" s="80" t="str">
        <f>IF(ISERROR(IF(Recursos!$B$5="","",+F11*C11+E11)),"",IF(Recursos!$B$5="","",+F11*C11+E11))</f>
        <v/>
      </c>
      <c r="H11" s="80">
        <f>+Tareas!J11</f>
        <v>0</v>
      </c>
      <c r="I11" s="80" t="str">
        <f t="shared" si="0"/>
        <v/>
      </c>
      <c r="J11" s="82" t="s">
        <v>31</v>
      </c>
    </row>
    <row r="12" spans="1:12" ht="12" customHeight="1">
      <c r="A12" s="241">
        <f>Tareas!A12</f>
        <v>0</v>
      </c>
      <c r="B12" s="242">
        <f>+Tareas!B12</f>
        <v>0</v>
      </c>
      <c r="C12" s="241">
        <f>+Tareas!C12</f>
        <v>0</v>
      </c>
      <c r="D12" s="99"/>
      <c r="E12" s="80" t="str">
        <f>IF(ISERROR(IF(Recursos!$B$5="","",VLOOKUP(D12,Recursos!$B$5:$D$251,2,FALSE))),"",IF(Recursos!$B$5="","",VLOOKUP(D12,Recursos!$B$5:$D$251,2,FALSE)))</f>
        <v/>
      </c>
      <c r="F12" s="80" t="str">
        <f>IF(ISERROR(IF(Recursos!$B$5="","",VLOOKUP(D12,Recursos!$B$5:$D$251,3,FALSE))),"",IF(Recursos!$B$5="","",VLOOKUP(D12,Recursos!$B$5:$D$251,3,FALSE)))</f>
        <v/>
      </c>
      <c r="G12" s="80" t="str">
        <f>IF(ISERROR(IF(Recursos!$B$5="","",+F12*C12+E12)),"",IF(Recursos!$B$5="","",+F12*C12+E12))</f>
        <v/>
      </c>
      <c r="H12" s="80">
        <f>+Tareas!J12</f>
        <v>0</v>
      </c>
      <c r="I12" s="80" t="str">
        <f t="shared" si="0"/>
        <v/>
      </c>
    </row>
    <row r="13" spans="1:12" ht="12" customHeight="1">
      <c r="A13" s="241">
        <f>Tareas!A13</f>
        <v>0</v>
      </c>
      <c r="B13" s="242">
        <f>+Tareas!B13</f>
        <v>0</v>
      </c>
      <c r="C13" s="241">
        <f>+Tareas!C13</f>
        <v>0</v>
      </c>
      <c r="D13" s="99"/>
      <c r="E13" s="80" t="str">
        <f>IF(ISERROR(IF(Recursos!$B$5="","",VLOOKUP(D13,Recursos!$B$5:$D$251,2,FALSE))),"",IF(Recursos!$B$5="","",VLOOKUP(D13,Recursos!$B$5:$D$251,2,FALSE)))</f>
        <v/>
      </c>
      <c r="F13" s="80" t="str">
        <f>IF(ISERROR(IF(Recursos!$B$5="","",VLOOKUP(D13,Recursos!$B$5:$D$251,3,FALSE))),"",IF(Recursos!$B$5="","",VLOOKUP(D13,Recursos!$B$5:$D$251,3,FALSE)))</f>
        <v/>
      </c>
      <c r="G13" s="80" t="str">
        <f>IF(ISERROR(IF(Recursos!$B$5="","",+F13*C13+E13)),"",IF(Recursos!$B$5="","",+F13*C13+E13))</f>
        <v/>
      </c>
      <c r="H13" s="80">
        <f>+Tareas!J13</f>
        <v>0</v>
      </c>
      <c r="I13" s="80" t="str">
        <f t="shared" si="0"/>
        <v/>
      </c>
    </row>
    <row r="14" spans="1:12" ht="12" customHeight="1">
      <c r="A14" s="241">
        <f>Tareas!A14</f>
        <v>0</v>
      </c>
      <c r="B14" s="242">
        <f>+Tareas!B14</f>
        <v>0</v>
      </c>
      <c r="C14" s="241">
        <f>+Tareas!C14</f>
        <v>0</v>
      </c>
      <c r="D14" s="99"/>
      <c r="E14" s="80" t="str">
        <f>IF(ISERROR(IF(Recursos!$B$5="","",VLOOKUP(D14,Recursos!$B$5:$D$251,2,FALSE))),"",IF(Recursos!$B$5="","",VLOOKUP(D14,Recursos!$B$5:$D$251,2,FALSE)))</f>
        <v/>
      </c>
      <c r="F14" s="80" t="str">
        <f>IF(ISERROR(IF(Recursos!$B$5="","",VLOOKUP(D14,Recursos!$B$5:$D$251,3,FALSE))),"",IF(Recursos!$B$5="","",VLOOKUP(D14,Recursos!$B$5:$D$251,3,FALSE)))</f>
        <v/>
      </c>
      <c r="G14" s="80" t="str">
        <f>IF(ISERROR(IF(Recursos!$B$5="","",+F14*C14+E14)),"",IF(Recursos!$B$5="","",+F14*C14+E14))</f>
        <v/>
      </c>
      <c r="H14" s="80">
        <f>+Tareas!J14</f>
        <v>0</v>
      </c>
      <c r="I14" s="80" t="str">
        <f>IF(G14="","",+G14+H14)</f>
        <v/>
      </c>
    </row>
    <row r="15" spans="1:12" ht="12" customHeight="1">
      <c r="A15" s="241">
        <f>Tareas!A15</f>
        <v>0</v>
      </c>
      <c r="B15" s="242">
        <f>+Tareas!B15</f>
        <v>0</v>
      </c>
      <c r="C15" s="241">
        <f>+Tareas!C15</f>
        <v>0</v>
      </c>
      <c r="D15" s="99"/>
      <c r="E15" s="80" t="str">
        <f>IF(ISERROR(IF(Recursos!$B$5="","",VLOOKUP(D15,Recursos!$B$5:$D$251,2,FALSE))),"",IF(Recursos!$B$5="","",VLOOKUP(D15,Recursos!$B$5:$D$251,2,FALSE)))</f>
        <v/>
      </c>
      <c r="F15" s="80" t="str">
        <f>IF(ISERROR(IF(Recursos!$B$5="","",VLOOKUP(D15,Recursos!$B$5:$D$251,3,FALSE))),"",IF(Recursos!$B$5="","",VLOOKUP(D15,Recursos!$B$5:$D$251,3,FALSE)))</f>
        <v/>
      </c>
      <c r="G15" s="80" t="str">
        <f>IF(ISERROR(IF(Recursos!$B$5="","",+F15*C15+E15)),"",IF(Recursos!$B$5="","",+F15*C15+E15))</f>
        <v/>
      </c>
      <c r="H15" s="80">
        <f>+Tareas!J15</f>
        <v>0</v>
      </c>
      <c r="I15" s="80" t="str">
        <f t="shared" si="0"/>
        <v/>
      </c>
    </row>
    <row r="16" spans="1:12" ht="12" customHeight="1">
      <c r="A16" s="241">
        <f>Tareas!A16</f>
        <v>0</v>
      </c>
      <c r="B16" s="242">
        <f>+Tareas!B16</f>
        <v>0</v>
      </c>
      <c r="C16" s="241">
        <f>+Tareas!C16</f>
        <v>0</v>
      </c>
      <c r="D16" s="99"/>
      <c r="E16" s="80" t="str">
        <f>IF(ISERROR(IF(Recursos!$B$5="","",VLOOKUP(D16,Recursos!$B$5:$D$251,2,FALSE))),"",IF(Recursos!$B$5="","",VLOOKUP(D16,Recursos!$B$5:$D$251,2,FALSE)))</f>
        <v/>
      </c>
      <c r="F16" s="80" t="str">
        <f>IF(ISERROR(IF(Recursos!$B$5="","",VLOOKUP(D16,Recursos!$B$5:$D$251,3,FALSE))),"",IF(Recursos!$B$5="","",VLOOKUP(D16,Recursos!$B$5:$D$251,3,FALSE)))</f>
        <v/>
      </c>
      <c r="G16" s="80" t="str">
        <f>IF(ISERROR(IF(Recursos!$B$5="","",+F16*C16+E16)),"",IF(Recursos!$B$5="","",+F16*C16+E16))</f>
        <v/>
      </c>
      <c r="H16" s="80">
        <f>+Tareas!J16</f>
        <v>0</v>
      </c>
      <c r="I16" s="80" t="str">
        <f t="shared" si="0"/>
        <v/>
      </c>
    </row>
    <row r="17" spans="1:9" ht="12" customHeight="1">
      <c r="A17" s="241">
        <f>Tareas!A17</f>
        <v>0</v>
      </c>
      <c r="B17" s="242">
        <f>+Tareas!B17</f>
        <v>0</v>
      </c>
      <c r="C17" s="241">
        <f>+Tareas!C17</f>
        <v>0</v>
      </c>
      <c r="D17" s="99"/>
      <c r="E17" s="80" t="str">
        <f>IF(ISERROR(IF(Recursos!$B$5="","",VLOOKUP(D17,Recursos!$B$5:$D$251,2,FALSE))),"",IF(Recursos!$B$5="","",VLOOKUP(D17,Recursos!$B$5:$D$251,2,FALSE)))</f>
        <v/>
      </c>
      <c r="F17" s="80" t="str">
        <f>IF(ISERROR(IF(Recursos!$B$5="","",VLOOKUP(D17,Recursos!$B$5:$D$251,3,FALSE))),"",IF(Recursos!$B$5="","",VLOOKUP(D17,Recursos!$B$5:$D$251,3,FALSE)))</f>
        <v/>
      </c>
      <c r="G17" s="80" t="str">
        <f>IF(ISERROR(IF(Recursos!$B$5="","",+F17*C17+E17)),"",IF(Recursos!$B$5="","",+F17*C17+E17))</f>
        <v/>
      </c>
      <c r="H17" s="80">
        <f>+Tareas!J17</f>
        <v>0</v>
      </c>
      <c r="I17" s="80" t="str">
        <f t="shared" si="0"/>
        <v/>
      </c>
    </row>
    <row r="18" spans="1:9" ht="12" customHeight="1">
      <c r="A18" s="241">
        <f>Tareas!A18</f>
        <v>0</v>
      </c>
      <c r="B18" s="242">
        <f>+Tareas!B18</f>
        <v>0</v>
      </c>
      <c r="C18" s="241">
        <f>+Tareas!C18</f>
        <v>0</v>
      </c>
      <c r="D18" s="99"/>
      <c r="E18" s="80" t="str">
        <f>IF(ISERROR(IF(Recursos!$B$5="","",VLOOKUP(D18,Recursos!$B$5:$D$251,2,FALSE))),"",IF(Recursos!$B$5="","",VLOOKUP(D18,Recursos!$B$5:$D$251,2,FALSE)))</f>
        <v/>
      </c>
      <c r="F18" s="80" t="str">
        <f>IF(ISERROR(IF(Recursos!$B$5="","",VLOOKUP(D18,Recursos!$B$5:$D$251,3,FALSE))),"",IF(Recursos!$B$5="","",VLOOKUP(D18,Recursos!$B$5:$D$251,3,FALSE)))</f>
        <v/>
      </c>
      <c r="G18" s="80" t="str">
        <f>IF(ISERROR(IF(Recursos!$B$5="","",+F18*C18+E18)),"",IF(Recursos!$B$5="","",+F18*C18+E18))</f>
        <v/>
      </c>
      <c r="H18" s="80">
        <f>+Tareas!J18</f>
        <v>0</v>
      </c>
      <c r="I18" s="80" t="str">
        <f t="shared" si="0"/>
        <v/>
      </c>
    </row>
    <row r="19" spans="1:9" ht="12" customHeight="1">
      <c r="A19" s="241">
        <f>Tareas!A19</f>
        <v>0</v>
      </c>
      <c r="B19" s="242">
        <f>+Tareas!B19</f>
        <v>0</v>
      </c>
      <c r="C19" s="241">
        <f>+Tareas!C19</f>
        <v>0</v>
      </c>
      <c r="D19" s="99"/>
      <c r="E19" s="80" t="str">
        <f>IF(ISERROR(IF(Recursos!$B$5="","",VLOOKUP(D19,Recursos!$B$5:$D$251,2,FALSE))),"",IF(Recursos!$B$5="","",VLOOKUP(D19,Recursos!$B$5:$D$251,2,FALSE)))</f>
        <v/>
      </c>
      <c r="F19" s="80" t="str">
        <f>IF(ISERROR(IF(Recursos!$B$5="","",VLOOKUP(D19,Recursos!$B$5:$D$251,3,FALSE))),"",IF(Recursos!$B$5="","",VLOOKUP(D19,Recursos!$B$5:$D$251,3,FALSE)))</f>
        <v/>
      </c>
      <c r="G19" s="80" t="str">
        <f>IF(ISERROR(IF(Recursos!$B$5="","",+F19*C19+E19)),"",IF(Recursos!$B$5="","",+F19*C19+E19))</f>
        <v/>
      </c>
      <c r="H19" s="80">
        <f>+Tareas!J19</f>
        <v>0</v>
      </c>
      <c r="I19" s="80" t="str">
        <f t="shared" si="0"/>
        <v/>
      </c>
    </row>
    <row r="20" spans="1:9" ht="12" customHeight="1">
      <c r="A20" s="241">
        <f>Tareas!A20</f>
        <v>0</v>
      </c>
      <c r="B20" s="242">
        <f>+Tareas!B20</f>
        <v>0</v>
      </c>
      <c r="C20" s="241">
        <f>+Tareas!C20</f>
        <v>0</v>
      </c>
      <c r="D20" s="99"/>
      <c r="E20" s="80" t="str">
        <f>IF(ISERROR(IF(Recursos!$B$5="","",VLOOKUP(D20,Recursos!$B$5:$D$251,2,FALSE))),"",IF(Recursos!$B$5="","",VLOOKUP(D20,Recursos!$B$5:$D$251,2,FALSE)))</f>
        <v/>
      </c>
      <c r="F20" s="80" t="str">
        <f>IF(ISERROR(IF(Recursos!$B$5="","",VLOOKUP(D20,Recursos!$B$5:$D$251,3,FALSE))),"",IF(Recursos!$B$5="","",VLOOKUP(D20,Recursos!$B$5:$D$251,3,FALSE)))</f>
        <v/>
      </c>
      <c r="G20" s="80" t="str">
        <f>IF(ISERROR(IF(Recursos!$B$5="","",+F20*C20+E20)),"",IF(Recursos!$B$5="","",+F20*C20+E20))</f>
        <v/>
      </c>
      <c r="H20" s="80">
        <f>+Tareas!J20</f>
        <v>0</v>
      </c>
      <c r="I20" s="80" t="str">
        <f t="shared" si="0"/>
        <v/>
      </c>
    </row>
    <row r="21" spans="1:9" ht="12" customHeight="1">
      <c r="A21" s="241">
        <f>Tareas!A21</f>
        <v>0</v>
      </c>
      <c r="B21" s="242">
        <f>+Tareas!B21</f>
        <v>0</v>
      </c>
      <c r="C21" s="241">
        <f>+Tareas!C21</f>
        <v>0</v>
      </c>
      <c r="D21" s="99"/>
      <c r="E21" s="80" t="str">
        <f>IF(ISERROR(IF(Recursos!$B$5="","",VLOOKUP(D21,Recursos!$B$5:$D$251,2,FALSE))),"",IF(Recursos!$B$5="","",VLOOKUP(D21,Recursos!$B$5:$D$251,2,FALSE)))</f>
        <v/>
      </c>
      <c r="F21" s="80" t="str">
        <f>IF(ISERROR(IF(Recursos!$B$5="","",VLOOKUP(D21,Recursos!$B$5:$D$251,3,FALSE))),"",IF(Recursos!$B$5="","",VLOOKUP(D21,Recursos!$B$5:$D$251,3,FALSE)))</f>
        <v/>
      </c>
      <c r="G21" s="80" t="str">
        <f>IF(ISERROR(IF(Recursos!$B$5="","",+F21*C21+E21)),"",IF(Recursos!$B$5="","",+F21*C21+E21))</f>
        <v/>
      </c>
      <c r="H21" s="80">
        <f>+Tareas!J21</f>
        <v>0</v>
      </c>
      <c r="I21" s="80" t="str">
        <f t="shared" si="0"/>
        <v/>
      </c>
    </row>
    <row r="22" spans="1:9" ht="12" customHeight="1">
      <c r="A22" s="241">
        <f>Tareas!A22</f>
        <v>0</v>
      </c>
      <c r="B22" s="242">
        <f>+Tareas!B22</f>
        <v>0</v>
      </c>
      <c r="C22" s="241">
        <f>+Tareas!C22</f>
        <v>0</v>
      </c>
      <c r="D22" s="99"/>
      <c r="E22" s="80" t="str">
        <f>IF(ISERROR(IF(Recursos!$B$5="","",VLOOKUP(D22,Recursos!$B$5:$D$251,2,FALSE))),"",IF(Recursos!$B$5="","",VLOOKUP(D22,Recursos!$B$5:$D$251,2,FALSE)))</f>
        <v/>
      </c>
      <c r="F22" s="80" t="str">
        <f>IF(ISERROR(IF(Recursos!$B$5="","",VLOOKUP(D22,Recursos!$B$5:$D$251,3,FALSE))),"",IF(Recursos!$B$5="","",VLOOKUP(D22,Recursos!$B$5:$D$251,3,FALSE)))</f>
        <v/>
      </c>
      <c r="G22" s="80" t="str">
        <f>IF(ISERROR(IF(Recursos!$B$5="","",+F22*C22+E22)),"",IF(Recursos!$B$5="","",+F22*C22+E22))</f>
        <v/>
      </c>
      <c r="H22" s="80">
        <f>+Tareas!J22</f>
        <v>0</v>
      </c>
      <c r="I22" s="80" t="str">
        <f t="shared" si="0"/>
        <v/>
      </c>
    </row>
    <row r="23" spans="1:9" ht="12" customHeight="1">
      <c r="A23" s="241">
        <f>Tareas!A23</f>
        <v>0</v>
      </c>
      <c r="B23" s="242">
        <f>+Tareas!B23</f>
        <v>0</v>
      </c>
      <c r="C23" s="241">
        <f>+Tareas!C23</f>
        <v>0</v>
      </c>
      <c r="D23" s="99"/>
      <c r="E23" s="80" t="str">
        <f>IF(ISERROR(IF(Recursos!$B$5="","",VLOOKUP(D23,Recursos!$B$5:$D$251,2,FALSE))),"",IF(Recursos!$B$5="","",VLOOKUP(D23,Recursos!$B$5:$D$251,2,FALSE)))</f>
        <v/>
      </c>
      <c r="F23" s="80" t="str">
        <f>IF(ISERROR(IF(Recursos!$B$5="","",VLOOKUP(D23,Recursos!$B$5:$D$251,3,FALSE))),"",IF(Recursos!$B$5="","",VLOOKUP(D23,Recursos!$B$5:$D$251,3,FALSE)))</f>
        <v/>
      </c>
      <c r="G23" s="80" t="str">
        <f>IF(ISERROR(IF(Recursos!$B$5="","",+F23*C23+E23)),"",IF(Recursos!$B$5="","",+F23*C23+E23))</f>
        <v/>
      </c>
      <c r="H23" s="80">
        <f>+Tareas!J23</f>
        <v>0</v>
      </c>
      <c r="I23" s="80" t="str">
        <f t="shared" si="0"/>
        <v/>
      </c>
    </row>
    <row r="24" spans="1:9" ht="14.1" customHeight="1">
      <c r="A24" s="102"/>
      <c r="B24" s="91" t="s">
        <v>71</v>
      </c>
      <c r="C24" s="101">
        <f>IF(C25=0,"",C25)</f>
        <v>107</v>
      </c>
      <c r="D24" s="102"/>
      <c r="E24" s="95"/>
      <c r="F24" s="95"/>
      <c r="G24" s="97">
        <f>IF(G25=0,"",G25)</f>
        <v>1264</v>
      </c>
      <c r="H24" s="97">
        <f>IF(H25=0,"",H25)</f>
        <v>2170</v>
      </c>
      <c r="I24" s="97">
        <f>IF(I25=0,"",I25)</f>
        <v>3434</v>
      </c>
    </row>
    <row r="25" spans="1:9" hidden="1">
      <c r="C25" s="84">
        <f>SUM(C4:C23)</f>
        <v>107</v>
      </c>
      <c r="G25" s="103">
        <f>SUM(G4:G23)</f>
        <v>1264</v>
      </c>
      <c r="H25" s="103">
        <f>SUM(H4:H23)</f>
        <v>2170</v>
      </c>
      <c r="I25" s="103">
        <f>SUM(I4:I23)</f>
        <v>3434</v>
      </c>
    </row>
    <row r="26" spans="1:9">
      <c r="E26" s="104"/>
    </row>
  </sheetData>
  <autoFilter ref="A2:WVQ2"/>
  <dataValidations count="1">
    <dataValidation type="list" allowBlank="1" showInputMessage="1" showErrorMessage="1" sqref="D4:D23 IZ4:IZ23 SV4:SV23 ACR4:ACR23 AMN4:AMN23 AWJ4:AWJ23 BGF4:BGF23 BQB4:BQB23 BZX4:BZX23 CJT4:CJT23 CTP4:CTP23 DDL4:DDL23 DNH4:DNH23 DXD4:DXD23 EGZ4:EGZ23 EQV4:EQV23 FAR4:FAR23 FKN4:FKN23 FUJ4:FUJ23 GEF4:GEF23 GOB4:GOB23 GXX4:GXX23 HHT4:HHT23 HRP4:HRP23 IBL4:IBL23 ILH4:ILH23 IVD4:IVD23 JEZ4:JEZ23 JOV4:JOV23 JYR4:JYR23 KIN4:KIN23 KSJ4:KSJ23 LCF4:LCF23 LMB4:LMB23 LVX4:LVX23 MFT4:MFT23 MPP4:MPP23 MZL4:MZL23 NJH4:NJH23 NTD4:NTD23 OCZ4:OCZ23 OMV4:OMV23 OWR4:OWR23 PGN4:PGN23 PQJ4:PQJ23 QAF4:QAF23 QKB4:QKB23 QTX4:QTX23 RDT4:RDT23 RNP4:RNP23 RXL4:RXL23 SHH4:SHH23 SRD4:SRD23 TAZ4:TAZ23 TKV4:TKV23 TUR4:TUR23 UEN4:UEN23 UOJ4:UOJ23 UYF4:UYF23 VIB4:VIB23 VRX4:VRX23 WBT4:WBT23 WLP4:WLP23 WVL4:WVL23 D65540:D65559 IZ65540:IZ65559 SV65540:SV65559 ACR65540:ACR65559 AMN65540:AMN65559 AWJ65540:AWJ65559 BGF65540:BGF65559 BQB65540:BQB65559 BZX65540:BZX65559 CJT65540:CJT65559 CTP65540:CTP65559 DDL65540:DDL65559 DNH65540:DNH65559 DXD65540:DXD65559 EGZ65540:EGZ65559 EQV65540:EQV65559 FAR65540:FAR65559 FKN65540:FKN65559 FUJ65540:FUJ65559 GEF65540:GEF65559 GOB65540:GOB65559 GXX65540:GXX65559 HHT65540:HHT65559 HRP65540:HRP65559 IBL65540:IBL65559 ILH65540:ILH65559 IVD65540:IVD65559 JEZ65540:JEZ65559 JOV65540:JOV65559 JYR65540:JYR65559 KIN65540:KIN65559 KSJ65540:KSJ65559 LCF65540:LCF65559 LMB65540:LMB65559 LVX65540:LVX65559 MFT65540:MFT65559 MPP65540:MPP65559 MZL65540:MZL65559 NJH65540:NJH65559 NTD65540:NTD65559 OCZ65540:OCZ65559 OMV65540:OMV65559 OWR65540:OWR65559 PGN65540:PGN65559 PQJ65540:PQJ65559 QAF65540:QAF65559 QKB65540:QKB65559 QTX65540:QTX65559 RDT65540:RDT65559 RNP65540:RNP65559 RXL65540:RXL65559 SHH65540:SHH65559 SRD65540:SRD65559 TAZ65540:TAZ65559 TKV65540:TKV65559 TUR65540:TUR65559 UEN65540:UEN65559 UOJ65540:UOJ65559 UYF65540:UYF65559 VIB65540:VIB65559 VRX65540:VRX65559 WBT65540:WBT65559 WLP65540:WLP65559 WVL65540:WVL65559 D131076:D131095 IZ131076:IZ131095 SV131076:SV131095 ACR131076:ACR131095 AMN131076:AMN131095 AWJ131076:AWJ131095 BGF131076:BGF131095 BQB131076:BQB131095 BZX131076:BZX131095 CJT131076:CJT131095 CTP131076:CTP131095 DDL131076:DDL131095 DNH131076:DNH131095 DXD131076:DXD131095 EGZ131076:EGZ131095 EQV131076:EQV131095 FAR131076:FAR131095 FKN131076:FKN131095 FUJ131076:FUJ131095 GEF131076:GEF131095 GOB131076:GOB131095 GXX131076:GXX131095 HHT131076:HHT131095 HRP131076:HRP131095 IBL131076:IBL131095 ILH131076:ILH131095 IVD131076:IVD131095 JEZ131076:JEZ131095 JOV131076:JOV131095 JYR131076:JYR131095 KIN131076:KIN131095 KSJ131076:KSJ131095 LCF131076:LCF131095 LMB131076:LMB131095 LVX131076:LVX131095 MFT131076:MFT131095 MPP131076:MPP131095 MZL131076:MZL131095 NJH131076:NJH131095 NTD131076:NTD131095 OCZ131076:OCZ131095 OMV131076:OMV131095 OWR131076:OWR131095 PGN131076:PGN131095 PQJ131076:PQJ131095 QAF131076:QAF131095 QKB131076:QKB131095 QTX131076:QTX131095 RDT131076:RDT131095 RNP131076:RNP131095 RXL131076:RXL131095 SHH131076:SHH131095 SRD131076:SRD131095 TAZ131076:TAZ131095 TKV131076:TKV131095 TUR131076:TUR131095 UEN131076:UEN131095 UOJ131076:UOJ131095 UYF131076:UYF131095 VIB131076:VIB131095 VRX131076:VRX131095 WBT131076:WBT131095 WLP131076:WLP131095 WVL131076:WVL131095 D196612:D196631 IZ196612:IZ196631 SV196612:SV196631 ACR196612:ACR196631 AMN196612:AMN196631 AWJ196612:AWJ196631 BGF196612:BGF196631 BQB196612:BQB196631 BZX196612:BZX196631 CJT196612:CJT196631 CTP196612:CTP196631 DDL196612:DDL196631 DNH196612:DNH196631 DXD196612:DXD196631 EGZ196612:EGZ196631 EQV196612:EQV196631 FAR196612:FAR196631 FKN196612:FKN196631 FUJ196612:FUJ196631 GEF196612:GEF196631 GOB196612:GOB196631 GXX196612:GXX196631 HHT196612:HHT196631 HRP196612:HRP196631 IBL196612:IBL196631 ILH196612:ILH196631 IVD196612:IVD196631 JEZ196612:JEZ196631 JOV196612:JOV196631 JYR196612:JYR196631 KIN196612:KIN196631 KSJ196612:KSJ196631 LCF196612:LCF196631 LMB196612:LMB196631 LVX196612:LVX196631 MFT196612:MFT196631 MPP196612:MPP196631 MZL196612:MZL196631 NJH196612:NJH196631 NTD196612:NTD196631 OCZ196612:OCZ196631 OMV196612:OMV196631 OWR196612:OWR196631 PGN196612:PGN196631 PQJ196612:PQJ196631 QAF196612:QAF196631 QKB196612:QKB196631 QTX196612:QTX196631 RDT196612:RDT196631 RNP196612:RNP196631 RXL196612:RXL196631 SHH196612:SHH196631 SRD196612:SRD196631 TAZ196612:TAZ196631 TKV196612:TKV196631 TUR196612:TUR196631 UEN196612:UEN196631 UOJ196612:UOJ196631 UYF196612:UYF196631 VIB196612:VIB196631 VRX196612:VRX196631 WBT196612:WBT196631 WLP196612:WLP196631 WVL196612:WVL196631 D262148:D262167 IZ262148:IZ262167 SV262148:SV262167 ACR262148:ACR262167 AMN262148:AMN262167 AWJ262148:AWJ262167 BGF262148:BGF262167 BQB262148:BQB262167 BZX262148:BZX262167 CJT262148:CJT262167 CTP262148:CTP262167 DDL262148:DDL262167 DNH262148:DNH262167 DXD262148:DXD262167 EGZ262148:EGZ262167 EQV262148:EQV262167 FAR262148:FAR262167 FKN262148:FKN262167 FUJ262148:FUJ262167 GEF262148:GEF262167 GOB262148:GOB262167 GXX262148:GXX262167 HHT262148:HHT262167 HRP262148:HRP262167 IBL262148:IBL262167 ILH262148:ILH262167 IVD262148:IVD262167 JEZ262148:JEZ262167 JOV262148:JOV262167 JYR262148:JYR262167 KIN262148:KIN262167 KSJ262148:KSJ262167 LCF262148:LCF262167 LMB262148:LMB262167 LVX262148:LVX262167 MFT262148:MFT262167 MPP262148:MPP262167 MZL262148:MZL262167 NJH262148:NJH262167 NTD262148:NTD262167 OCZ262148:OCZ262167 OMV262148:OMV262167 OWR262148:OWR262167 PGN262148:PGN262167 PQJ262148:PQJ262167 QAF262148:QAF262167 QKB262148:QKB262167 QTX262148:QTX262167 RDT262148:RDT262167 RNP262148:RNP262167 RXL262148:RXL262167 SHH262148:SHH262167 SRD262148:SRD262167 TAZ262148:TAZ262167 TKV262148:TKV262167 TUR262148:TUR262167 UEN262148:UEN262167 UOJ262148:UOJ262167 UYF262148:UYF262167 VIB262148:VIB262167 VRX262148:VRX262167 WBT262148:WBT262167 WLP262148:WLP262167 WVL262148:WVL262167 D327684:D327703 IZ327684:IZ327703 SV327684:SV327703 ACR327684:ACR327703 AMN327684:AMN327703 AWJ327684:AWJ327703 BGF327684:BGF327703 BQB327684:BQB327703 BZX327684:BZX327703 CJT327684:CJT327703 CTP327684:CTP327703 DDL327684:DDL327703 DNH327684:DNH327703 DXD327684:DXD327703 EGZ327684:EGZ327703 EQV327684:EQV327703 FAR327684:FAR327703 FKN327684:FKN327703 FUJ327684:FUJ327703 GEF327684:GEF327703 GOB327684:GOB327703 GXX327684:GXX327703 HHT327684:HHT327703 HRP327684:HRP327703 IBL327684:IBL327703 ILH327684:ILH327703 IVD327684:IVD327703 JEZ327684:JEZ327703 JOV327684:JOV327703 JYR327684:JYR327703 KIN327684:KIN327703 KSJ327684:KSJ327703 LCF327684:LCF327703 LMB327684:LMB327703 LVX327684:LVX327703 MFT327684:MFT327703 MPP327684:MPP327703 MZL327684:MZL327703 NJH327684:NJH327703 NTD327684:NTD327703 OCZ327684:OCZ327703 OMV327684:OMV327703 OWR327684:OWR327703 PGN327684:PGN327703 PQJ327684:PQJ327703 QAF327684:QAF327703 QKB327684:QKB327703 QTX327684:QTX327703 RDT327684:RDT327703 RNP327684:RNP327703 RXL327684:RXL327703 SHH327684:SHH327703 SRD327684:SRD327703 TAZ327684:TAZ327703 TKV327684:TKV327703 TUR327684:TUR327703 UEN327684:UEN327703 UOJ327684:UOJ327703 UYF327684:UYF327703 VIB327684:VIB327703 VRX327684:VRX327703 WBT327684:WBT327703 WLP327684:WLP327703 WVL327684:WVL327703 D393220:D393239 IZ393220:IZ393239 SV393220:SV393239 ACR393220:ACR393239 AMN393220:AMN393239 AWJ393220:AWJ393239 BGF393220:BGF393239 BQB393220:BQB393239 BZX393220:BZX393239 CJT393220:CJT393239 CTP393220:CTP393239 DDL393220:DDL393239 DNH393220:DNH393239 DXD393220:DXD393239 EGZ393220:EGZ393239 EQV393220:EQV393239 FAR393220:FAR393239 FKN393220:FKN393239 FUJ393220:FUJ393239 GEF393220:GEF393239 GOB393220:GOB393239 GXX393220:GXX393239 HHT393220:HHT393239 HRP393220:HRP393239 IBL393220:IBL393239 ILH393220:ILH393239 IVD393220:IVD393239 JEZ393220:JEZ393239 JOV393220:JOV393239 JYR393220:JYR393239 KIN393220:KIN393239 KSJ393220:KSJ393239 LCF393220:LCF393239 LMB393220:LMB393239 LVX393220:LVX393239 MFT393220:MFT393239 MPP393220:MPP393239 MZL393220:MZL393239 NJH393220:NJH393239 NTD393220:NTD393239 OCZ393220:OCZ393239 OMV393220:OMV393239 OWR393220:OWR393239 PGN393220:PGN393239 PQJ393220:PQJ393239 QAF393220:QAF393239 QKB393220:QKB393239 QTX393220:QTX393239 RDT393220:RDT393239 RNP393220:RNP393239 RXL393220:RXL393239 SHH393220:SHH393239 SRD393220:SRD393239 TAZ393220:TAZ393239 TKV393220:TKV393239 TUR393220:TUR393239 UEN393220:UEN393239 UOJ393220:UOJ393239 UYF393220:UYF393239 VIB393220:VIB393239 VRX393220:VRX393239 WBT393220:WBT393239 WLP393220:WLP393239 WVL393220:WVL393239 D458756:D458775 IZ458756:IZ458775 SV458756:SV458775 ACR458756:ACR458775 AMN458756:AMN458775 AWJ458756:AWJ458775 BGF458756:BGF458775 BQB458756:BQB458775 BZX458756:BZX458775 CJT458756:CJT458775 CTP458756:CTP458775 DDL458756:DDL458775 DNH458756:DNH458775 DXD458756:DXD458775 EGZ458756:EGZ458775 EQV458756:EQV458775 FAR458756:FAR458775 FKN458756:FKN458775 FUJ458756:FUJ458775 GEF458756:GEF458775 GOB458756:GOB458775 GXX458756:GXX458775 HHT458756:HHT458775 HRP458756:HRP458775 IBL458756:IBL458775 ILH458756:ILH458775 IVD458756:IVD458775 JEZ458756:JEZ458775 JOV458756:JOV458775 JYR458756:JYR458775 KIN458756:KIN458775 KSJ458756:KSJ458775 LCF458756:LCF458775 LMB458756:LMB458775 LVX458756:LVX458775 MFT458756:MFT458775 MPP458756:MPP458775 MZL458756:MZL458775 NJH458756:NJH458775 NTD458756:NTD458775 OCZ458756:OCZ458775 OMV458756:OMV458775 OWR458756:OWR458775 PGN458756:PGN458775 PQJ458756:PQJ458775 QAF458756:QAF458775 QKB458756:QKB458775 QTX458756:QTX458775 RDT458756:RDT458775 RNP458756:RNP458775 RXL458756:RXL458775 SHH458756:SHH458775 SRD458756:SRD458775 TAZ458756:TAZ458775 TKV458756:TKV458775 TUR458756:TUR458775 UEN458756:UEN458775 UOJ458756:UOJ458775 UYF458756:UYF458775 VIB458756:VIB458775 VRX458756:VRX458775 WBT458756:WBT458775 WLP458756:WLP458775 WVL458756:WVL458775 D524292:D524311 IZ524292:IZ524311 SV524292:SV524311 ACR524292:ACR524311 AMN524292:AMN524311 AWJ524292:AWJ524311 BGF524292:BGF524311 BQB524292:BQB524311 BZX524292:BZX524311 CJT524292:CJT524311 CTP524292:CTP524311 DDL524292:DDL524311 DNH524292:DNH524311 DXD524292:DXD524311 EGZ524292:EGZ524311 EQV524292:EQV524311 FAR524292:FAR524311 FKN524292:FKN524311 FUJ524292:FUJ524311 GEF524292:GEF524311 GOB524292:GOB524311 GXX524292:GXX524311 HHT524292:HHT524311 HRP524292:HRP524311 IBL524292:IBL524311 ILH524292:ILH524311 IVD524292:IVD524311 JEZ524292:JEZ524311 JOV524292:JOV524311 JYR524292:JYR524311 KIN524292:KIN524311 KSJ524292:KSJ524311 LCF524292:LCF524311 LMB524292:LMB524311 LVX524292:LVX524311 MFT524292:MFT524311 MPP524292:MPP524311 MZL524292:MZL524311 NJH524292:NJH524311 NTD524292:NTD524311 OCZ524292:OCZ524311 OMV524292:OMV524311 OWR524292:OWR524311 PGN524292:PGN524311 PQJ524292:PQJ524311 QAF524292:QAF524311 QKB524292:QKB524311 QTX524292:QTX524311 RDT524292:RDT524311 RNP524292:RNP524311 RXL524292:RXL524311 SHH524292:SHH524311 SRD524292:SRD524311 TAZ524292:TAZ524311 TKV524292:TKV524311 TUR524292:TUR524311 UEN524292:UEN524311 UOJ524292:UOJ524311 UYF524292:UYF524311 VIB524292:VIB524311 VRX524292:VRX524311 WBT524292:WBT524311 WLP524292:WLP524311 WVL524292:WVL524311 D589828:D589847 IZ589828:IZ589847 SV589828:SV589847 ACR589828:ACR589847 AMN589828:AMN589847 AWJ589828:AWJ589847 BGF589828:BGF589847 BQB589828:BQB589847 BZX589828:BZX589847 CJT589828:CJT589847 CTP589828:CTP589847 DDL589828:DDL589847 DNH589828:DNH589847 DXD589828:DXD589847 EGZ589828:EGZ589847 EQV589828:EQV589847 FAR589828:FAR589847 FKN589828:FKN589847 FUJ589828:FUJ589847 GEF589828:GEF589847 GOB589828:GOB589847 GXX589828:GXX589847 HHT589828:HHT589847 HRP589828:HRP589847 IBL589828:IBL589847 ILH589828:ILH589847 IVD589828:IVD589847 JEZ589828:JEZ589847 JOV589828:JOV589847 JYR589828:JYR589847 KIN589828:KIN589847 KSJ589828:KSJ589847 LCF589828:LCF589847 LMB589828:LMB589847 LVX589828:LVX589847 MFT589828:MFT589847 MPP589828:MPP589847 MZL589828:MZL589847 NJH589828:NJH589847 NTD589828:NTD589847 OCZ589828:OCZ589847 OMV589828:OMV589847 OWR589828:OWR589847 PGN589828:PGN589847 PQJ589828:PQJ589847 QAF589828:QAF589847 QKB589828:QKB589847 QTX589828:QTX589847 RDT589828:RDT589847 RNP589828:RNP589847 RXL589828:RXL589847 SHH589828:SHH589847 SRD589828:SRD589847 TAZ589828:TAZ589847 TKV589828:TKV589847 TUR589828:TUR589847 UEN589828:UEN589847 UOJ589828:UOJ589847 UYF589828:UYF589847 VIB589828:VIB589847 VRX589828:VRX589847 WBT589828:WBT589847 WLP589828:WLP589847 WVL589828:WVL589847 D655364:D655383 IZ655364:IZ655383 SV655364:SV655383 ACR655364:ACR655383 AMN655364:AMN655383 AWJ655364:AWJ655383 BGF655364:BGF655383 BQB655364:BQB655383 BZX655364:BZX655383 CJT655364:CJT655383 CTP655364:CTP655383 DDL655364:DDL655383 DNH655364:DNH655383 DXD655364:DXD655383 EGZ655364:EGZ655383 EQV655364:EQV655383 FAR655364:FAR655383 FKN655364:FKN655383 FUJ655364:FUJ655383 GEF655364:GEF655383 GOB655364:GOB655383 GXX655364:GXX655383 HHT655364:HHT655383 HRP655364:HRP655383 IBL655364:IBL655383 ILH655364:ILH655383 IVD655364:IVD655383 JEZ655364:JEZ655383 JOV655364:JOV655383 JYR655364:JYR655383 KIN655364:KIN655383 KSJ655364:KSJ655383 LCF655364:LCF655383 LMB655364:LMB655383 LVX655364:LVX655383 MFT655364:MFT655383 MPP655364:MPP655383 MZL655364:MZL655383 NJH655364:NJH655383 NTD655364:NTD655383 OCZ655364:OCZ655383 OMV655364:OMV655383 OWR655364:OWR655383 PGN655364:PGN655383 PQJ655364:PQJ655383 QAF655364:QAF655383 QKB655364:QKB655383 QTX655364:QTX655383 RDT655364:RDT655383 RNP655364:RNP655383 RXL655364:RXL655383 SHH655364:SHH655383 SRD655364:SRD655383 TAZ655364:TAZ655383 TKV655364:TKV655383 TUR655364:TUR655383 UEN655364:UEN655383 UOJ655364:UOJ655383 UYF655364:UYF655383 VIB655364:VIB655383 VRX655364:VRX655383 WBT655364:WBT655383 WLP655364:WLP655383 WVL655364:WVL655383 D720900:D720919 IZ720900:IZ720919 SV720900:SV720919 ACR720900:ACR720919 AMN720900:AMN720919 AWJ720900:AWJ720919 BGF720900:BGF720919 BQB720900:BQB720919 BZX720900:BZX720919 CJT720900:CJT720919 CTP720900:CTP720919 DDL720900:DDL720919 DNH720900:DNH720919 DXD720900:DXD720919 EGZ720900:EGZ720919 EQV720900:EQV720919 FAR720900:FAR720919 FKN720900:FKN720919 FUJ720900:FUJ720919 GEF720900:GEF720919 GOB720900:GOB720919 GXX720900:GXX720919 HHT720900:HHT720919 HRP720900:HRP720919 IBL720900:IBL720919 ILH720900:ILH720919 IVD720900:IVD720919 JEZ720900:JEZ720919 JOV720900:JOV720919 JYR720900:JYR720919 KIN720900:KIN720919 KSJ720900:KSJ720919 LCF720900:LCF720919 LMB720900:LMB720919 LVX720900:LVX720919 MFT720900:MFT720919 MPP720900:MPP720919 MZL720900:MZL720919 NJH720900:NJH720919 NTD720900:NTD720919 OCZ720900:OCZ720919 OMV720900:OMV720919 OWR720900:OWR720919 PGN720900:PGN720919 PQJ720900:PQJ720919 QAF720900:QAF720919 QKB720900:QKB720919 QTX720900:QTX720919 RDT720900:RDT720919 RNP720900:RNP720919 RXL720900:RXL720919 SHH720900:SHH720919 SRD720900:SRD720919 TAZ720900:TAZ720919 TKV720900:TKV720919 TUR720900:TUR720919 UEN720900:UEN720919 UOJ720900:UOJ720919 UYF720900:UYF720919 VIB720900:VIB720919 VRX720900:VRX720919 WBT720900:WBT720919 WLP720900:WLP720919 WVL720900:WVL720919 D786436:D786455 IZ786436:IZ786455 SV786436:SV786455 ACR786436:ACR786455 AMN786436:AMN786455 AWJ786436:AWJ786455 BGF786436:BGF786455 BQB786436:BQB786455 BZX786436:BZX786455 CJT786436:CJT786455 CTP786436:CTP786455 DDL786436:DDL786455 DNH786436:DNH786455 DXD786436:DXD786455 EGZ786436:EGZ786455 EQV786436:EQV786455 FAR786436:FAR786455 FKN786436:FKN786455 FUJ786436:FUJ786455 GEF786436:GEF786455 GOB786436:GOB786455 GXX786436:GXX786455 HHT786436:HHT786455 HRP786436:HRP786455 IBL786436:IBL786455 ILH786436:ILH786455 IVD786436:IVD786455 JEZ786436:JEZ786455 JOV786436:JOV786455 JYR786436:JYR786455 KIN786436:KIN786455 KSJ786436:KSJ786455 LCF786436:LCF786455 LMB786436:LMB786455 LVX786436:LVX786455 MFT786436:MFT786455 MPP786436:MPP786455 MZL786436:MZL786455 NJH786436:NJH786455 NTD786436:NTD786455 OCZ786436:OCZ786455 OMV786436:OMV786455 OWR786436:OWR786455 PGN786436:PGN786455 PQJ786436:PQJ786455 QAF786436:QAF786455 QKB786436:QKB786455 QTX786436:QTX786455 RDT786436:RDT786455 RNP786436:RNP786455 RXL786436:RXL786455 SHH786436:SHH786455 SRD786436:SRD786455 TAZ786436:TAZ786455 TKV786436:TKV786455 TUR786436:TUR786455 UEN786436:UEN786455 UOJ786436:UOJ786455 UYF786436:UYF786455 VIB786436:VIB786455 VRX786436:VRX786455 WBT786436:WBT786455 WLP786436:WLP786455 WVL786436:WVL786455 D851972:D851991 IZ851972:IZ851991 SV851972:SV851991 ACR851972:ACR851991 AMN851972:AMN851991 AWJ851972:AWJ851991 BGF851972:BGF851991 BQB851972:BQB851991 BZX851972:BZX851991 CJT851972:CJT851991 CTP851972:CTP851991 DDL851972:DDL851991 DNH851972:DNH851991 DXD851972:DXD851991 EGZ851972:EGZ851991 EQV851972:EQV851991 FAR851972:FAR851991 FKN851972:FKN851991 FUJ851972:FUJ851991 GEF851972:GEF851991 GOB851972:GOB851991 GXX851972:GXX851991 HHT851972:HHT851991 HRP851972:HRP851991 IBL851972:IBL851991 ILH851972:ILH851991 IVD851972:IVD851991 JEZ851972:JEZ851991 JOV851972:JOV851991 JYR851972:JYR851991 KIN851972:KIN851991 KSJ851972:KSJ851991 LCF851972:LCF851991 LMB851972:LMB851991 LVX851972:LVX851991 MFT851972:MFT851991 MPP851972:MPP851991 MZL851972:MZL851991 NJH851972:NJH851991 NTD851972:NTD851991 OCZ851972:OCZ851991 OMV851972:OMV851991 OWR851972:OWR851991 PGN851972:PGN851991 PQJ851972:PQJ851991 QAF851972:QAF851991 QKB851972:QKB851991 QTX851972:QTX851991 RDT851972:RDT851991 RNP851972:RNP851991 RXL851972:RXL851991 SHH851972:SHH851991 SRD851972:SRD851991 TAZ851972:TAZ851991 TKV851972:TKV851991 TUR851972:TUR851991 UEN851972:UEN851991 UOJ851972:UOJ851991 UYF851972:UYF851991 VIB851972:VIB851991 VRX851972:VRX851991 WBT851972:WBT851991 WLP851972:WLP851991 WVL851972:WVL851991 D917508:D917527 IZ917508:IZ917527 SV917508:SV917527 ACR917508:ACR917527 AMN917508:AMN917527 AWJ917508:AWJ917527 BGF917508:BGF917527 BQB917508:BQB917527 BZX917508:BZX917527 CJT917508:CJT917527 CTP917508:CTP917527 DDL917508:DDL917527 DNH917508:DNH917527 DXD917508:DXD917527 EGZ917508:EGZ917527 EQV917508:EQV917527 FAR917508:FAR917527 FKN917508:FKN917527 FUJ917508:FUJ917527 GEF917508:GEF917527 GOB917508:GOB917527 GXX917508:GXX917527 HHT917508:HHT917527 HRP917508:HRP917527 IBL917508:IBL917527 ILH917508:ILH917527 IVD917508:IVD917527 JEZ917508:JEZ917527 JOV917508:JOV917527 JYR917508:JYR917527 KIN917508:KIN917527 KSJ917508:KSJ917527 LCF917508:LCF917527 LMB917508:LMB917527 LVX917508:LVX917527 MFT917508:MFT917527 MPP917508:MPP917527 MZL917508:MZL917527 NJH917508:NJH917527 NTD917508:NTD917527 OCZ917508:OCZ917527 OMV917508:OMV917527 OWR917508:OWR917527 PGN917508:PGN917527 PQJ917508:PQJ917527 QAF917508:QAF917527 QKB917508:QKB917527 QTX917508:QTX917527 RDT917508:RDT917527 RNP917508:RNP917527 RXL917508:RXL917527 SHH917508:SHH917527 SRD917508:SRD917527 TAZ917508:TAZ917527 TKV917508:TKV917527 TUR917508:TUR917527 UEN917508:UEN917527 UOJ917508:UOJ917527 UYF917508:UYF917527 VIB917508:VIB917527 VRX917508:VRX917527 WBT917508:WBT917527 WLP917508:WLP917527 WVL917508:WVL917527 D983044:D983063 IZ983044:IZ983063 SV983044:SV983063 ACR983044:ACR983063 AMN983044:AMN983063 AWJ983044:AWJ983063 BGF983044:BGF983063 BQB983044:BQB983063 BZX983044:BZX983063 CJT983044:CJT983063 CTP983044:CTP983063 DDL983044:DDL983063 DNH983044:DNH983063 DXD983044:DXD983063 EGZ983044:EGZ983063 EQV983044:EQV983063 FAR983044:FAR983063 FKN983044:FKN983063 FUJ983044:FUJ983063 GEF983044:GEF983063 GOB983044:GOB983063 GXX983044:GXX983063 HHT983044:HHT983063 HRP983044:HRP983063 IBL983044:IBL983063 ILH983044:ILH983063 IVD983044:IVD983063 JEZ983044:JEZ983063 JOV983044:JOV983063 JYR983044:JYR983063 KIN983044:KIN983063 KSJ983044:KSJ983063 LCF983044:LCF983063 LMB983044:LMB983063 LVX983044:LVX983063 MFT983044:MFT983063 MPP983044:MPP983063 MZL983044:MZL983063 NJH983044:NJH983063 NTD983044:NTD983063 OCZ983044:OCZ983063 OMV983044:OMV983063 OWR983044:OWR983063 PGN983044:PGN983063 PQJ983044:PQJ983063 QAF983044:QAF983063 QKB983044:QKB983063 QTX983044:QTX983063 RDT983044:RDT983063 RNP983044:RNP983063 RXL983044:RXL983063 SHH983044:SHH983063 SRD983044:SRD983063 TAZ983044:TAZ983063 TKV983044:TKV983063 TUR983044:TUR983063 UEN983044:UEN983063 UOJ983044:UOJ983063 UYF983044:UYF983063 VIB983044:VIB983063 VRX983044:VRX983063 WBT983044:WBT983063 WLP983044:WLP983063 WVL983044:WVL983063">
      <formula1>recurso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F858"/>
  <sheetViews>
    <sheetView workbookViewId="0">
      <selection sqref="A1:L1"/>
    </sheetView>
  </sheetViews>
  <sheetFormatPr baseColWidth="10" defaultColWidth="9.140625" defaultRowHeight="12"/>
  <cols>
    <col min="1" max="1" width="3.5703125" style="51" bestFit="1" customWidth="1"/>
    <col min="2" max="2" width="23" style="46" customWidth="1"/>
    <col min="3" max="3" width="11.42578125" style="46" customWidth="1"/>
    <col min="4" max="4" width="10.85546875" style="68" customWidth="1"/>
    <col min="5" max="5" width="12.7109375" style="79" customWidth="1"/>
    <col min="6" max="6" width="8.85546875" style="46" bestFit="1" customWidth="1"/>
    <col min="7" max="7" width="12" style="68" bestFit="1" customWidth="1"/>
    <col min="8" max="8" width="12.85546875" style="46" customWidth="1"/>
    <col min="9" max="9" width="10.140625" style="46" hidden="1" customWidth="1"/>
    <col min="10" max="10" width="12.42578125" style="46" customWidth="1"/>
    <col min="11" max="11" width="12.42578125" style="68" customWidth="1"/>
    <col min="12" max="12" width="12.42578125" style="73" customWidth="1"/>
    <col min="13" max="255" width="9.140625" style="46"/>
    <col min="256" max="256" width="4" style="46" customWidth="1"/>
    <col min="257" max="257" width="3.5703125" style="46" bestFit="1" customWidth="1"/>
    <col min="258" max="258" width="22.5703125" style="46" bestFit="1" customWidth="1"/>
    <col min="259" max="259" width="19.42578125" style="46" bestFit="1" customWidth="1"/>
    <col min="260" max="260" width="13.28515625" style="46" bestFit="1" customWidth="1"/>
    <col min="261" max="261" width="16.28515625" style="46" bestFit="1" customWidth="1"/>
    <col min="262" max="262" width="8.85546875" style="46" bestFit="1" customWidth="1"/>
    <col min="263" max="264" width="12" style="46" bestFit="1" customWidth="1"/>
    <col min="265" max="265" width="0" style="46" hidden="1" customWidth="1"/>
    <col min="266" max="266" width="15.140625" style="46" bestFit="1" customWidth="1"/>
    <col min="267" max="267" width="11.5703125" style="46" bestFit="1" customWidth="1"/>
    <col min="268" max="268" width="14.42578125" style="46" bestFit="1" customWidth="1"/>
    <col min="269" max="511" width="9.140625" style="46"/>
    <col min="512" max="512" width="4" style="46" customWidth="1"/>
    <col min="513" max="513" width="3.5703125" style="46" bestFit="1" customWidth="1"/>
    <col min="514" max="514" width="22.5703125" style="46" bestFit="1" customWidth="1"/>
    <col min="515" max="515" width="19.42578125" style="46" bestFit="1" customWidth="1"/>
    <col min="516" max="516" width="13.28515625" style="46" bestFit="1" customWidth="1"/>
    <col min="517" max="517" width="16.28515625" style="46" bestFit="1" customWidth="1"/>
    <col min="518" max="518" width="8.85546875" style="46" bestFit="1" customWidth="1"/>
    <col min="519" max="520" width="12" style="46" bestFit="1" customWidth="1"/>
    <col min="521" max="521" width="0" style="46" hidden="1" customWidth="1"/>
    <col min="522" max="522" width="15.140625" style="46" bestFit="1" customWidth="1"/>
    <col min="523" max="523" width="11.5703125" style="46" bestFit="1" customWidth="1"/>
    <col min="524" max="524" width="14.42578125" style="46" bestFit="1" customWidth="1"/>
    <col min="525" max="767" width="9.140625" style="46"/>
    <col min="768" max="768" width="4" style="46" customWidth="1"/>
    <col min="769" max="769" width="3.5703125" style="46" bestFit="1" customWidth="1"/>
    <col min="770" max="770" width="22.5703125" style="46" bestFit="1" customWidth="1"/>
    <col min="771" max="771" width="19.42578125" style="46" bestFit="1" customWidth="1"/>
    <col min="772" max="772" width="13.28515625" style="46" bestFit="1" customWidth="1"/>
    <col min="773" max="773" width="16.28515625" style="46" bestFit="1" customWidth="1"/>
    <col min="774" max="774" width="8.85546875" style="46" bestFit="1" customWidth="1"/>
    <col min="775" max="776" width="12" style="46" bestFit="1" customWidth="1"/>
    <col min="777" max="777" width="0" style="46" hidden="1" customWidth="1"/>
    <col min="778" max="778" width="15.140625" style="46" bestFit="1" customWidth="1"/>
    <col min="779" max="779" width="11.5703125" style="46" bestFit="1" customWidth="1"/>
    <col min="780" max="780" width="14.42578125" style="46" bestFit="1" customWidth="1"/>
    <col min="781" max="1023" width="9.140625" style="46"/>
    <col min="1024" max="1024" width="4" style="46" customWidth="1"/>
    <col min="1025" max="1025" width="3.5703125" style="46" bestFit="1" customWidth="1"/>
    <col min="1026" max="1026" width="22.5703125" style="46" bestFit="1" customWidth="1"/>
    <col min="1027" max="1027" width="19.42578125" style="46" bestFit="1" customWidth="1"/>
    <col min="1028" max="1028" width="13.28515625" style="46" bestFit="1" customWidth="1"/>
    <col min="1029" max="1029" width="16.28515625" style="46" bestFit="1" customWidth="1"/>
    <col min="1030" max="1030" width="8.85546875" style="46" bestFit="1" customWidth="1"/>
    <col min="1031" max="1032" width="12" style="46" bestFit="1" customWidth="1"/>
    <col min="1033" max="1033" width="0" style="46" hidden="1" customWidth="1"/>
    <col min="1034" max="1034" width="15.140625" style="46" bestFit="1" customWidth="1"/>
    <col min="1035" max="1035" width="11.5703125" style="46" bestFit="1" customWidth="1"/>
    <col min="1036" max="1036" width="14.42578125" style="46" bestFit="1" customWidth="1"/>
    <col min="1037" max="1279" width="9.140625" style="46"/>
    <col min="1280" max="1280" width="4" style="46" customWidth="1"/>
    <col min="1281" max="1281" width="3.5703125" style="46" bestFit="1" customWidth="1"/>
    <col min="1282" max="1282" width="22.5703125" style="46" bestFit="1" customWidth="1"/>
    <col min="1283" max="1283" width="19.42578125" style="46" bestFit="1" customWidth="1"/>
    <col min="1284" max="1284" width="13.28515625" style="46" bestFit="1" customWidth="1"/>
    <col min="1285" max="1285" width="16.28515625" style="46" bestFit="1" customWidth="1"/>
    <col min="1286" max="1286" width="8.85546875" style="46" bestFit="1" customWidth="1"/>
    <col min="1287" max="1288" width="12" style="46" bestFit="1" customWidth="1"/>
    <col min="1289" max="1289" width="0" style="46" hidden="1" customWidth="1"/>
    <col min="1290" max="1290" width="15.140625" style="46" bestFit="1" customWidth="1"/>
    <col min="1291" max="1291" width="11.5703125" style="46" bestFit="1" customWidth="1"/>
    <col min="1292" max="1292" width="14.42578125" style="46" bestFit="1" customWidth="1"/>
    <col min="1293" max="1535" width="9.140625" style="46"/>
    <col min="1536" max="1536" width="4" style="46" customWidth="1"/>
    <col min="1537" max="1537" width="3.5703125" style="46" bestFit="1" customWidth="1"/>
    <col min="1538" max="1538" width="22.5703125" style="46" bestFit="1" customWidth="1"/>
    <col min="1539" max="1539" width="19.42578125" style="46" bestFit="1" customWidth="1"/>
    <col min="1540" max="1540" width="13.28515625" style="46" bestFit="1" customWidth="1"/>
    <col min="1541" max="1541" width="16.28515625" style="46" bestFit="1" customWidth="1"/>
    <col min="1542" max="1542" width="8.85546875" style="46" bestFit="1" customWidth="1"/>
    <col min="1543" max="1544" width="12" style="46" bestFit="1" customWidth="1"/>
    <col min="1545" max="1545" width="0" style="46" hidden="1" customWidth="1"/>
    <col min="1546" max="1546" width="15.140625" style="46" bestFit="1" customWidth="1"/>
    <col min="1547" max="1547" width="11.5703125" style="46" bestFit="1" customWidth="1"/>
    <col min="1548" max="1548" width="14.42578125" style="46" bestFit="1" customWidth="1"/>
    <col min="1549" max="1791" width="9.140625" style="46"/>
    <col min="1792" max="1792" width="4" style="46" customWidth="1"/>
    <col min="1793" max="1793" width="3.5703125" style="46" bestFit="1" customWidth="1"/>
    <col min="1794" max="1794" width="22.5703125" style="46" bestFit="1" customWidth="1"/>
    <col min="1795" max="1795" width="19.42578125" style="46" bestFit="1" customWidth="1"/>
    <col min="1796" max="1796" width="13.28515625" style="46" bestFit="1" customWidth="1"/>
    <col min="1797" max="1797" width="16.28515625" style="46" bestFit="1" customWidth="1"/>
    <col min="1798" max="1798" width="8.85546875" style="46" bestFit="1" customWidth="1"/>
    <col min="1799" max="1800" width="12" style="46" bestFit="1" customWidth="1"/>
    <col min="1801" max="1801" width="0" style="46" hidden="1" customWidth="1"/>
    <col min="1802" max="1802" width="15.140625" style="46" bestFit="1" customWidth="1"/>
    <col min="1803" max="1803" width="11.5703125" style="46" bestFit="1" customWidth="1"/>
    <col min="1804" max="1804" width="14.42578125" style="46" bestFit="1" customWidth="1"/>
    <col min="1805" max="2047" width="9.140625" style="46"/>
    <col min="2048" max="2048" width="4" style="46" customWidth="1"/>
    <col min="2049" max="2049" width="3.5703125" style="46" bestFit="1" customWidth="1"/>
    <col min="2050" max="2050" width="22.5703125" style="46" bestFit="1" customWidth="1"/>
    <col min="2051" max="2051" width="19.42578125" style="46" bestFit="1" customWidth="1"/>
    <col min="2052" max="2052" width="13.28515625" style="46" bestFit="1" customWidth="1"/>
    <col min="2053" max="2053" width="16.28515625" style="46" bestFit="1" customWidth="1"/>
    <col min="2054" max="2054" width="8.85546875" style="46" bestFit="1" customWidth="1"/>
    <col min="2055" max="2056" width="12" style="46" bestFit="1" customWidth="1"/>
    <col min="2057" max="2057" width="0" style="46" hidden="1" customWidth="1"/>
    <col min="2058" max="2058" width="15.140625" style="46" bestFit="1" customWidth="1"/>
    <col min="2059" max="2059" width="11.5703125" style="46" bestFit="1" customWidth="1"/>
    <col min="2060" max="2060" width="14.42578125" style="46" bestFit="1" customWidth="1"/>
    <col min="2061" max="2303" width="9.140625" style="46"/>
    <col min="2304" max="2304" width="4" style="46" customWidth="1"/>
    <col min="2305" max="2305" width="3.5703125" style="46" bestFit="1" customWidth="1"/>
    <col min="2306" max="2306" width="22.5703125" style="46" bestFit="1" customWidth="1"/>
    <col min="2307" max="2307" width="19.42578125" style="46" bestFit="1" customWidth="1"/>
    <col min="2308" max="2308" width="13.28515625" style="46" bestFit="1" customWidth="1"/>
    <col min="2309" max="2309" width="16.28515625" style="46" bestFit="1" customWidth="1"/>
    <col min="2310" max="2310" width="8.85546875" style="46" bestFit="1" customWidth="1"/>
    <col min="2311" max="2312" width="12" style="46" bestFit="1" customWidth="1"/>
    <col min="2313" max="2313" width="0" style="46" hidden="1" customWidth="1"/>
    <col min="2314" max="2314" width="15.140625" style="46" bestFit="1" customWidth="1"/>
    <col min="2315" max="2315" width="11.5703125" style="46" bestFit="1" customWidth="1"/>
    <col min="2316" max="2316" width="14.42578125" style="46" bestFit="1" customWidth="1"/>
    <col min="2317" max="2559" width="9.140625" style="46"/>
    <col min="2560" max="2560" width="4" style="46" customWidth="1"/>
    <col min="2561" max="2561" width="3.5703125" style="46" bestFit="1" customWidth="1"/>
    <col min="2562" max="2562" width="22.5703125" style="46" bestFit="1" customWidth="1"/>
    <col min="2563" max="2563" width="19.42578125" style="46" bestFit="1" customWidth="1"/>
    <col min="2564" max="2564" width="13.28515625" style="46" bestFit="1" customWidth="1"/>
    <col min="2565" max="2565" width="16.28515625" style="46" bestFit="1" customWidth="1"/>
    <col min="2566" max="2566" width="8.85546875" style="46" bestFit="1" customWidth="1"/>
    <col min="2567" max="2568" width="12" style="46" bestFit="1" customWidth="1"/>
    <col min="2569" max="2569" width="0" style="46" hidden="1" customWidth="1"/>
    <col min="2570" max="2570" width="15.140625" style="46" bestFit="1" customWidth="1"/>
    <col min="2571" max="2571" width="11.5703125" style="46" bestFit="1" customWidth="1"/>
    <col min="2572" max="2572" width="14.42578125" style="46" bestFit="1" customWidth="1"/>
    <col min="2573" max="2815" width="9.140625" style="46"/>
    <col min="2816" max="2816" width="4" style="46" customWidth="1"/>
    <col min="2817" max="2817" width="3.5703125" style="46" bestFit="1" customWidth="1"/>
    <col min="2818" max="2818" width="22.5703125" style="46" bestFit="1" customWidth="1"/>
    <col min="2819" max="2819" width="19.42578125" style="46" bestFit="1" customWidth="1"/>
    <col min="2820" max="2820" width="13.28515625" style="46" bestFit="1" customWidth="1"/>
    <col min="2821" max="2821" width="16.28515625" style="46" bestFit="1" customWidth="1"/>
    <col min="2822" max="2822" width="8.85546875" style="46" bestFit="1" customWidth="1"/>
    <col min="2823" max="2824" width="12" style="46" bestFit="1" customWidth="1"/>
    <col min="2825" max="2825" width="0" style="46" hidden="1" customWidth="1"/>
    <col min="2826" max="2826" width="15.140625" style="46" bestFit="1" customWidth="1"/>
    <col min="2827" max="2827" width="11.5703125" style="46" bestFit="1" customWidth="1"/>
    <col min="2828" max="2828" width="14.42578125" style="46" bestFit="1" customWidth="1"/>
    <col min="2829" max="3071" width="9.140625" style="46"/>
    <col min="3072" max="3072" width="4" style="46" customWidth="1"/>
    <col min="3073" max="3073" width="3.5703125" style="46" bestFit="1" customWidth="1"/>
    <col min="3074" max="3074" width="22.5703125" style="46" bestFit="1" customWidth="1"/>
    <col min="3075" max="3075" width="19.42578125" style="46" bestFit="1" customWidth="1"/>
    <col min="3076" max="3076" width="13.28515625" style="46" bestFit="1" customWidth="1"/>
    <col min="3077" max="3077" width="16.28515625" style="46" bestFit="1" customWidth="1"/>
    <col min="3078" max="3078" width="8.85546875" style="46" bestFit="1" customWidth="1"/>
    <col min="3079" max="3080" width="12" style="46" bestFit="1" customWidth="1"/>
    <col min="3081" max="3081" width="0" style="46" hidden="1" customWidth="1"/>
    <col min="3082" max="3082" width="15.140625" style="46" bestFit="1" customWidth="1"/>
    <col min="3083" max="3083" width="11.5703125" style="46" bestFit="1" customWidth="1"/>
    <col min="3084" max="3084" width="14.42578125" style="46" bestFit="1" customWidth="1"/>
    <col min="3085" max="3327" width="9.140625" style="46"/>
    <col min="3328" max="3328" width="4" style="46" customWidth="1"/>
    <col min="3329" max="3329" width="3.5703125" style="46" bestFit="1" customWidth="1"/>
    <col min="3330" max="3330" width="22.5703125" style="46" bestFit="1" customWidth="1"/>
    <col min="3331" max="3331" width="19.42578125" style="46" bestFit="1" customWidth="1"/>
    <col min="3332" max="3332" width="13.28515625" style="46" bestFit="1" customWidth="1"/>
    <col min="3333" max="3333" width="16.28515625" style="46" bestFit="1" customWidth="1"/>
    <col min="3334" max="3334" width="8.85546875" style="46" bestFit="1" customWidth="1"/>
    <col min="3335" max="3336" width="12" style="46" bestFit="1" customWidth="1"/>
    <col min="3337" max="3337" width="0" style="46" hidden="1" customWidth="1"/>
    <col min="3338" max="3338" width="15.140625" style="46" bestFit="1" customWidth="1"/>
    <col min="3339" max="3339" width="11.5703125" style="46" bestFit="1" customWidth="1"/>
    <col min="3340" max="3340" width="14.42578125" style="46" bestFit="1" customWidth="1"/>
    <col min="3341" max="3583" width="9.140625" style="46"/>
    <col min="3584" max="3584" width="4" style="46" customWidth="1"/>
    <col min="3585" max="3585" width="3.5703125" style="46" bestFit="1" customWidth="1"/>
    <col min="3586" max="3586" width="22.5703125" style="46" bestFit="1" customWidth="1"/>
    <col min="3587" max="3587" width="19.42578125" style="46" bestFit="1" customWidth="1"/>
    <col min="3588" max="3588" width="13.28515625" style="46" bestFit="1" customWidth="1"/>
    <col min="3589" max="3589" width="16.28515625" style="46" bestFit="1" customWidth="1"/>
    <col min="3590" max="3590" width="8.85546875" style="46" bestFit="1" customWidth="1"/>
    <col min="3591" max="3592" width="12" style="46" bestFit="1" customWidth="1"/>
    <col min="3593" max="3593" width="0" style="46" hidden="1" customWidth="1"/>
    <col min="3594" max="3594" width="15.140625" style="46" bestFit="1" customWidth="1"/>
    <col min="3595" max="3595" width="11.5703125" style="46" bestFit="1" customWidth="1"/>
    <col min="3596" max="3596" width="14.42578125" style="46" bestFit="1" customWidth="1"/>
    <col min="3597" max="3839" width="9.140625" style="46"/>
    <col min="3840" max="3840" width="4" style="46" customWidth="1"/>
    <col min="3841" max="3841" width="3.5703125" style="46" bestFit="1" customWidth="1"/>
    <col min="3842" max="3842" width="22.5703125" style="46" bestFit="1" customWidth="1"/>
    <col min="3843" max="3843" width="19.42578125" style="46" bestFit="1" customWidth="1"/>
    <col min="3844" max="3844" width="13.28515625" style="46" bestFit="1" customWidth="1"/>
    <col min="3845" max="3845" width="16.28515625" style="46" bestFit="1" customWidth="1"/>
    <col min="3846" max="3846" width="8.85546875" style="46" bestFit="1" customWidth="1"/>
    <col min="3847" max="3848" width="12" style="46" bestFit="1" customWidth="1"/>
    <col min="3849" max="3849" width="0" style="46" hidden="1" customWidth="1"/>
    <col min="3850" max="3850" width="15.140625" style="46" bestFit="1" customWidth="1"/>
    <col min="3851" max="3851" width="11.5703125" style="46" bestFit="1" customWidth="1"/>
    <col min="3852" max="3852" width="14.42578125" style="46" bestFit="1" customWidth="1"/>
    <col min="3853" max="4095" width="9.140625" style="46"/>
    <col min="4096" max="4096" width="4" style="46" customWidth="1"/>
    <col min="4097" max="4097" width="3.5703125" style="46" bestFit="1" customWidth="1"/>
    <col min="4098" max="4098" width="22.5703125" style="46" bestFit="1" customWidth="1"/>
    <col min="4099" max="4099" width="19.42578125" style="46" bestFit="1" customWidth="1"/>
    <col min="4100" max="4100" width="13.28515625" style="46" bestFit="1" customWidth="1"/>
    <col min="4101" max="4101" width="16.28515625" style="46" bestFit="1" customWidth="1"/>
    <col min="4102" max="4102" width="8.85546875" style="46" bestFit="1" customWidth="1"/>
    <col min="4103" max="4104" width="12" style="46" bestFit="1" customWidth="1"/>
    <col min="4105" max="4105" width="0" style="46" hidden="1" customWidth="1"/>
    <col min="4106" max="4106" width="15.140625" style="46" bestFit="1" customWidth="1"/>
    <col min="4107" max="4107" width="11.5703125" style="46" bestFit="1" customWidth="1"/>
    <col min="4108" max="4108" width="14.42578125" style="46" bestFit="1" customWidth="1"/>
    <col min="4109" max="4351" width="9.140625" style="46"/>
    <col min="4352" max="4352" width="4" style="46" customWidth="1"/>
    <col min="4353" max="4353" width="3.5703125" style="46" bestFit="1" customWidth="1"/>
    <col min="4354" max="4354" width="22.5703125" style="46" bestFit="1" customWidth="1"/>
    <col min="4355" max="4355" width="19.42578125" style="46" bestFit="1" customWidth="1"/>
    <col min="4356" max="4356" width="13.28515625" style="46" bestFit="1" customWidth="1"/>
    <col min="4357" max="4357" width="16.28515625" style="46" bestFit="1" customWidth="1"/>
    <col min="4358" max="4358" width="8.85546875" style="46" bestFit="1" customWidth="1"/>
    <col min="4359" max="4360" width="12" style="46" bestFit="1" customWidth="1"/>
    <col min="4361" max="4361" width="0" style="46" hidden="1" customWidth="1"/>
    <col min="4362" max="4362" width="15.140625" style="46" bestFit="1" customWidth="1"/>
    <col min="4363" max="4363" width="11.5703125" style="46" bestFit="1" customWidth="1"/>
    <col min="4364" max="4364" width="14.42578125" style="46" bestFit="1" customWidth="1"/>
    <col min="4365" max="4607" width="9.140625" style="46"/>
    <col min="4608" max="4608" width="4" style="46" customWidth="1"/>
    <col min="4609" max="4609" width="3.5703125" style="46" bestFit="1" customWidth="1"/>
    <col min="4610" max="4610" width="22.5703125" style="46" bestFit="1" customWidth="1"/>
    <col min="4611" max="4611" width="19.42578125" style="46" bestFit="1" customWidth="1"/>
    <col min="4612" max="4612" width="13.28515625" style="46" bestFit="1" customWidth="1"/>
    <col min="4613" max="4613" width="16.28515625" style="46" bestFit="1" customWidth="1"/>
    <col min="4614" max="4614" width="8.85546875" style="46" bestFit="1" customWidth="1"/>
    <col min="4615" max="4616" width="12" style="46" bestFit="1" customWidth="1"/>
    <col min="4617" max="4617" width="0" style="46" hidden="1" customWidth="1"/>
    <col min="4618" max="4618" width="15.140625" style="46" bestFit="1" customWidth="1"/>
    <col min="4619" max="4619" width="11.5703125" style="46" bestFit="1" customWidth="1"/>
    <col min="4620" max="4620" width="14.42578125" style="46" bestFit="1" customWidth="1"/>
    <col min="4621" max="4863" width="9.140625" style="46"/>
    <col min="4864" max="4864" width="4" style="46" customWidth="1"/>
    <col min="4865" max="4865" width="3.5703125" style="46" bestFit="1" customWidth="1"/>
    <col min="4866" max="4866" width="22.5703125" style="46" bestFit="1" customWidth="1"/>
    <col min="4867" max="4867" width="19.42578125" style="46" bestFit="1" customWidth="1"/>
    <col min="4868" max="4868" width="13.28515625" style="46" bestFit="1" customWidth="1"/>
    <col min="4869" max="4869" width="16.28515625" style="46" bestFit="1" customWidth="1"/>
    <col min="4870" max="4870" width="8.85546875" style="46" bestFit="1" customWidth="1"/>
    <col min="4871" max="4872" width="12" style="46" bestFit="1" customWidth="1"/>
    <col min="4873" max="4873" width="0" style="46" hidden="1" customWidth="1"/>
    <col min="4874" max="4874" width="15.140625" style="46" bestFit="1" customWidth="1"/>
    <col min="4875" max="4875" width="11.5703125" style="46" bestFit="1" customWidth="1"/>
    <col min="4876" max="4876" width="14.42578125" style="46" bestFit="1" customWidth="1"/>
    <col min="4877" max="5119" width="9.140625" style="46"/>
    <col min="5120" max="5120" width="4" style="46" customWidth="1"/>
    <col min="5121" max="5121" width="3.5703125" style="46" bestFit="1" customWidth="1"/>
    <col min="5122" max="5122" width="22.5703125" style="46" bestFit="1" customWidth="1"/>
    <col min="5123" max="5123" width="19.42578125" style="46" bestFit="1" customWidth="1"/>
    <col min="5124" max="5124" width="13.28515625" style="46" bestFit="1" customWidth="1"/>
    <col min="5125" max="5125" width="16.28515625" style="46" bestFit="1" customWidth="1"/>
    <col min="5126" max="5126" width="8.85546875" style="46" bestFit="1" customWidth="1"/>
    <col min="5127" max="5128" width="12" style="46" bestFit="1" customWidth="1"/>
    <col min="5129" max="5129" width="0" style="46" hidden="1" customWidth="1"/>
    <col min="5130" max="5130" width="15.140625" style="46" bestFit="1" customWidth="1"/>
    <col min="5131" max="5131" width="11.5703125" style="46" bestFit="1" customWidth="1"/>
    <col min="5132" max="5132" width="14.42578125" style="46" bestFit="1" customWidth="1"/>
    <col min="5133" max="5375" width="9.140625" style="46"/>
    <col min="5376" max="5376" width="4" style="46" customWidth="1"/>
    <col min="5377" max="5377" width="3.5703125" style="46" bestFit="1" customWidth="1"/>
    <col min="5378" max="5378" width="22.5703125" style="46" bestFit="1" customWidth="1"/>
    <col min="5379" max="5379" width="19.42578125" style="46" bestFit="1" customWidth="1"/>
    <col min="5380" max="5380" width="13.28515625" style="46" bestFit="1" customWidth="1"/>
    <col min="5381" max="5381" width="16.28515625" style="46" bestFit="1" customWidth="1"/>
    <col min="5382" max="5382" width="8.85546875" style="46" bestFit="1" customWidth="1"/>
    <col min="5383" max="5384" width="12" style="46" bestFit="1" customWidth="1"/>
    <col min="5385" max="5385" width="0" style="46" hidden="1" customWidth="1"/>
    <col min="5386" max="5386" width="15.140625" style="46" bestFit="1" customWidth="1"/>
    <col min="5387" max="5387" width="11.5703125" style="46" bestFit="1" customWidth="1"/>
    <col min="5388" max="5388" width="14.42578125" style="46" bestFit="1" customWidth="1"/>
    <col min="5389" max="5631" width="9.140625" style="46"/>
    <col min="5632" max="5632" width="4" style="46" customWidth="1"/>
    <col min="5633" max="5633" width="3.5703125" style="46" bestFit="1" customWidth="1"/>
    <col min="5634" max="5634" width="22.5703125" style="46" bestFit="1" customWidth="1"/>
    <col min="5635" max="5635" width="19.42578125" style="46" bestFit="1" customWidth="1"/>
    <col min="5636" max="5636" width="13.28515625" style="46" bestFit="1" customWidth="1"/>
    <col min="5637" max="5637" width="16.28515625" style="46" bestFit="1" customWidth="1"/>
    <col min="5638" max="5638" width="8.85546875" style="46" bestFit="1" customWidth="1"/>
    <col min="5639" max="5640" width="12" style="46" bestFit="1" customWidth="1"/>
    <col min="5641" max="5641" width="0" style="46" hidden="1" customWidth="1"/>
    <col min="5642" max="5642" width="15.140625" style="46" bestFit="1" customWidth="1"/>
    <col min="5643" max="5643" width="11.5703125" style="46" bestFit="1" customWidth="1"/>
    <col min="5644" max="5644" width="14.42578125" style="46" bestFit="1" customWidth="1"/>
    <col min="5645" max="5887" width="9.140625" style="46"/>
    <col min="5888" max="5888" width="4" style="46" customWidth="1"/>
    <col min="5889" max="5889" width="3.5703125" style="46" bestFit="1" customWidth="1"/>
    <col min="5890" max="5890" width="22.5703125" style="46" bestFit="1" customWidth="1"/>
    <col min="5891" max="5891" width="19.42578125" style="46" bestFit="1" customWidth="1"/>
    <col min="5892" max="5892" width="13.28515625" style="46" bestFit="1" customWidth="1"/>
    <col min="5893" max="5893" width="16.28515625" style="46" bestFit="1" customWidth="1"/>
    <col min="5894" max="5894" width="8.85546875" style="46" bestFit="1" customWidth="1"/>
    <col min="5895" max="5896" width="12" style="46" bestFit="1" customWidth="1"/>
    <col min="5897" max="5897" width="0" style="46" hidden="1" customWidth="1"/>
    <col min="5898" max="5898" width="15.140625" style="46" bestFit="1" customWidth="1"/>
    <col min="5899" max="5899" width="11.5703125" style="46" bestFit="1" customWidth="1"/>
    <col min="5900" max="5900" width="14.42578125" style="46" bestFit="1" customWidth="1"/>
    <col min="5901" max="6143" width="9.140625" style="46"/>
    <col min="6144" max="6144" width="4" style="46" customWidth="1"/>
    <col min="6145" max="6145" width="3.5703125" style="46" bestFit="1" customWidth="1"/>
    <col min="6146" max="6146" width="22.5703125" style="46" bestFit="1" customWidth="1"/>
    <col min="6147" max="6147" width="19.42578125" style="46" bestFit="1" customWidth="1"/>
    <col min="6148" max="6148" width="13.28515625" style="46" bestFit="1" customWidth="1"/>
    <col min="6149" max="6149" width="16.28515625" style="46" bestFit="1" customWidth="1"/>
    <col min="6150" max="6150" width="8.85546875" style="46" bestFit="1" customWidth="1"/>
    <col min="6151" max="6152" width="12" style="46" bestFit="1" customWidth="1"/>
    <col min="6153" max="6153" width="0" style="46" hidden="1" customWidth="1"/>
    <col min="6154" max="6154" width="15.140625" style="46" bestFit="1" customWidth="1"/>
    <col min="6155" max="6155" width="11.5703125" style="46" bestFit="1" customWidth="1"/>
    <col min="6156" max="6156" width="14.42578125" style="46" bestFit="1" customWidth="1"/>
    <col min="6157" max="6399" width="9.140625" style="46"/>
    <col min="6400" max="6400" width="4" style="46" customWidth="1"/>
    <col min="6401" max="6401" width="3.5703125" style="46" bestFit="1" customWidth="1"/>
    <col min="6402" max="6402" width="22.5703125" style="46" bestFit="1" customWidth="1"/>
    <col min="6403" max="6403" width="19.42578125" style="46" bestFit="1" customWidth="1"/>
    <col min="6404" max="6404" width="13.28515625" style="46" bestFit="1" customWidth="1"/>
    <col min="6405" max="6405" width="16.28515625" style="46" bestFit="1" customWidth="1"/>
    <col min="6406" max="6406" width="8.85546875" style="46" bestFit="1" customWidth="1"/>
    <col min="6407" max="6408" width="12" style="46" bestFit="1" customWidth="1"/>
    <col min="6409" max="6409" width="0" style="46" hidden="1" customWidth="1"/>
    <col min="6410" max="6410" width="15.140625" style="46" bestFit="1" customWidth="1"/>
    <col min="6411" max="6411" width="11.5703125" style="46" bestFit="1" customWidth="1"/>
    <col min="6412" max="6412" width="14.42578125" style="46" bestFit="1" customWidth="1"/>
    <col min="6413" max="6655" width="9.140625" style="46"/>
    <col min="6656" max="6656" width="4" style="46" customWidth="1"/>
    <col min="6657" max="6657" width="3.5703125" style="46" bestFit="1" customWidth="1"/>
    <col min="6658" max="6658" width="22.5703125" style="46" bestFit="1" customWidth="1"/>
    <col min="6659" max="6659" width="19.42578125" style="46" bestFit="1" customWidth="1"/>
    <col min="6660" max="6660" width="13.28515625" style="46" bestFit="1" customWidth="1"/>
    <col min="6661" max="6661" width="16.28515625" style="46" bestFit="1" customWidth="1"/>
    <col min="6662" max="6662" width="8.85546875" style="46" bestFit="1" customWidth="1"/>
    <col min="6663" max="6664" width="12" style="46" bestFit="1" customWidth="1"/>
    <col min="6665" max="6665" width="0" style="46" hidden="1" customWidth="1"/>
    <col min="6666" max="6666" width="15.140625" style="46" bestFit="1" customWidth="1"/>
    <col min="6667" max="6667" width="11.5703125" style="46" bestFit="1" customWidth="1"/>
    <col min="6668" max="6668" width="14.42578125" style="46" bestFit="1" customWidth="1"/>
    <col min="6669" max="6911" width="9.140625" style="46"/>
    <col min="6912" max="6912" width="4" style="46" customWidth="1"/>
    <col min="6913" max="6913" width="3.5703125" style="46" bestFit="1" customWidth="1"/>
    <col min="6914" max="6914" width="22.5703125" style="46" bestFit="1" customWidth="1"/>
    <col min="6915" max="6915" width="19.42578125" style="46" bestFit="1" customWidth="1"/>
    <col min="6916" max="6916" width="13.28515625" style="46" bestFit="1" customWidth="1"/>
    <col min="6917" max="6917" width="16.28515625" style="46" bestFit="1" customWidth="1"/>
    <col min="6918" max="6918" width="8.85546875" style="46" bestFit="1" customWidth="1"/>
    <col min="6919" max="6920" width="12" style="46" bestFit="1" customWidth="1"/>
    <col min="6921" max="6921" width="0" style="46" hidden="1" customWidth="1"/>
    <col min="6922" max="6922" width="15.140625" style="46" bestFit="1" customWidth="1"/>
    <col min="6923" max="6923" width="11.5703125" style="46" bestFit="1" customWidth="1"/>
    <col min="6924" max="6924" width="14.42578125" style="46" bestFit="1" customWidth="1"/>
    <col min="6925" max="7167" width="9.140625" style="46"/>
    <col min="7168" max="7168" width="4" style="46" customWidth="1"/>
    <col min="7169" max="7169" width="3.5703125" style="46" bestFit="1" customWidth="1"/>
    <col min="7170" max="7170" width="22.5703125" style="46" bestFit="1" customWidth="1"/>
    <col min="7171" max="7171" width="19.42578125" style="46" bestFit="1" customWidth="1"/>
    <col min="7172" max="7172" width="13.28515625" style="46" bestFit="1" customWidth="1"/>
    <col min="7173" max="7173" width="16.28515625" style="46" bestFit="1" customWidth="1"/>
    <col min="7174" max="7174" width="8.85546875" style="46" bestFit="1" customWidth="1"/>
    <col min="7175" max="7176" width="12" style="46" bestFit="1" customWidth="1"/>
    <col min="7177" max="7177" width="0" style="46" hidden="1" customWidth="1"/>
    <col min="7178" max="7178" width="15.140625" style="46" bestFit="1" customWidth="1"/>
    <col min="7179" max="7179" width="11.5703125" style="46" bestFit="1" customWidth="1"/>
    <col min="7180" max="7180" width="14.42578125" style="46" bestFit="1" customWidth="1"/>
    <col min="7181" max="7423" width="9.140625" style="46"/>
    <col min="7424" max="7424" width="4" style="46" customWidth="1"/>
    <col min="7425" max="7425" width="3.5703125" style="46" bestFit="1" customWidth="1"/>
    <col min="7426" max="7426" width="22.5703125" style="46" bestFit="1" customWidth="1"/>
    <col min="7427" max="7427" width="19.42578125" style="46" bestFit="1" customWidth="1"/>
    <col min="7428" max="7428" width="13.28515625" style="46" bestFit="1" customWidth="1"/>
    <col min="7429" max="7429" width="16.28515625" style="46" bestFit="1" customWidth="1"/>
    <col min="7430" max="7430" width="8.85546875" style="46" bestFit="1" customWidth="1"/>
    <col min="7431" max="7432" width="12" style="46" bestFit="1" customWidth="1"/>
    <col min="7433" max="7433" width="0" style="46" hidden="1" customWidth="1"/>
    <col min="7434" max="7434" width="15.140625" style="46" bestFit="1" customWidth="1"/>
    <col min="7435" max="7435" width="11.5703125" style="46" bestFit="1" customWidth="1"/>
    <col min="7436" max="7436" width="14.42578125" style="46" bestFit="1" customWidth="1"/>
    <col min="7437" max="7679" width="9.140625" style="46"/>
    <col min="7680" max="7680" width="4" style="46" customWidth="1"/>
    <col min="7681" max="7681" width="3.5703125" style="46" bestFit="1" customWidth="1"/>
    <col min="7682" max="7682" width="22.5703125" style="46" bestFit="1" customWidth="1"/>
    <col min="7683" max="7683" width="19.42578125" style="46" bestFit="1" customWidth="1"/>
    <col min="7684" max="7684" width="13.28515625" style="46" bestFit="1" customWidth="1"/>
    <col min="7685" max="7685" width="16.28515625" style="46" bestFit="1" customWidth="1"/>
    <col min="7686" max="7686" width="8.85546875" style="46" bestFit="1" customWidth="1"/>
    <col min="7687" max="7688" width="12" style="46" bestFit="1" customWidth="1"/>
    <col min="7689" max="7689" width="0" style="46" hidden="1" customWidth="1"/>
    <col min="7690" max="7690" width="15.140625" style="46" bestFit="1" customWidth="1"/>
    <col min="7691" max="7691" width="11.5703125" style="46" bestFit="1" customWidth="1"/>
    <col min="7692" max="7692" width="14.42578125" style="46" bestFit="1" customWidth="1"/>
    <col min="7693" max="7935" width="9.140625" style="46"/>
    <col min="7936" max="7936" width="4" style="46" customWidth="1"/>
    <col min="7937" max="7937" width="3.5703125" style="46" bestFit="1" customWidth="1"/>
    <col min="7938" max="7938" width="22.5703125" style="46" bestFit="1" customWidth="1"/>
    <col min="7939" max="7939" width="19.42578125" style="46" bestFit="1" customWidth="1"/>
    <col min="7940" max="7940" width="13.28515625" style="46" bestFit="1" customWidth="1"/>
    <col min="7941" max="7941" width="16.28515625" style="46" bestFit="1" customWidth="1"/>
    <col min="7942" max="7942" width="8.85546875" style="46" bestFit="1" customWidth="1"/>
    <col min="7943" max="7944" width="12" style="46" bestFit="1" customWidth="1"/>
    <col min="7945" max="7945" width="0" style="46" hidden="1" customWidth="1"/>
    <col min="7946" max="7946" width="15.140625" style="46" bestFit="1" customWidth="1"/>
    <col min="7947" max="7947" width="11.5703125" style="46" bestFit="1" customWidth="1"/>
    <col min="7948" max="7948" width="14.42578125" style="46" bestFit="1" customWidth="1"/>
    <col min="7949" max="8191" width="9.140625" style="46"/>
    <col min="8192" max="8192" width="4" style="46" customWidth="1"/>
    <col min="8193" max="8193" width="3.5703125" style="46" bestFit="1" customWidth="1"/>
    <col min="8194" max="8194" width="22.5703125" style="46" bestFit="1" customWidth="1"/>
    <col min="8195" max="8195" width="19.42578125" style="46" bestFit="1" customWidth="1"/>
    <col min="8196" max="8196" width="13.28515625" style="46" bestFit="1" customWidth="1"/>
    <col min="8197" max="8197" width="16.28515625" style="46" bestFit="1" customWidth="1"/>
    <col min="8198" max="8198" width="8.85546875" style="46" bestFit="1" customWidth="1"/>
    <col min="8199" max="8200" width="12" style="46" bestFit="1" customWidth="1"/>
    <col min="8201" max="8201" width="0" style="46" hidden="1" customWidth="1"/>
    <col min="8202" max="8202" width="15.140625" style="46" bestFit="1" customWidth="1"/>
    <col min="8203" max="8203" width="11.5703125" style="46" bestFit="1" customWidth="1"/>
    <col min="8204" max="8204" width="14.42578125" style="46" bestFit="1" customWidth="1"/>
    <col min="8205" max="8447" width="9.140625" style="46"/>
    <col min="8448" max="8448" width="4" style="46" customWidth="1"/>
    <col min="8449" max="8449" width="3.5703125" style="46" bestFit="1" customWidth="1"/>
    <col min="8450" max="8450" width="22.5703125" style="46" bestFit="1" customWidth="1"/>
    <col min="8451" max="8451" width="19.42578125" style="46" bestFit="1" customWidth="1"/>
    <col min="8452" max="8452" width="13.28515625" style="46" bestFit="1" customWidth="1"/>
    <col min="8453" max="8453" width="16.28515625" style="46" bestFit="1" customWidth="1"/>
    <col min="8454" max="8454" width="8.85546875" style="46" bestFit="1" customWidth="1"/>
    <col min="8455" max="8456" width="12" style="46" bestFit="1" customWidth="1"/>
    <col min="8457" max="8457" width="0" style="46" hidden="1" customWidth="1"/>
    <col min="8458" max="8458" width="15.140625" style="46" bestFit="1" customWidth="1"/>
    <col min="8459" max="8459" width="11.5703125" style="46" bestFit="1" customWidth="1"/>
    <col min="8460" max="8460" width="14.42578125" style="46" bestFit="1" customWidth="1"/>
    <col min="8461" max="8703" width="9.140625" style="46"/>
    <col min="8704" max="8704" width="4" style="46" customWidth="1"/>
    <col min="8705" max="8705" width="3.5703125" style="46" bestFit="1" customWidth="1"/>
    <col min="8706" max="8706" width="22.5703125" style="46" bestFit="1" customWidth="1"/>
    <col min="8707" max="8707" width="19.42578125" style="46" bestFit="1" customWidth="1"/>
    <col min="8708" max="8708" width="13.28515625" style="46" bestFit="1" customWidth="1"/>
    <col min="8709" max="8709" width="16.28515625" style="46" bestFit="1" customWidth="1"/>
    <col min="8710" max="8710" width="8.85546875" style="46" bestFit="1" customWidth="1"/>
    <col min="8711" max="8712" width="12" style="46" bestFit="1" customWidth="1"/>
    <col min="8713" max="8713" width="0" style="46" hidden="1" customWidth="1"/>
    <col min="8714" max="8714" width="15.140625" style="46" bestFit="1" customWidth="1"/>
    <col min="8715" max="8715" width="11.5703125" style="46" bestFit="1" customWidth="1"/>
    <col min="8716" max="8716" width="14.42578125" style="46" bestFit="1" customWidth="1"/>
    <col min="8717" max="8959" width="9.140625" style="46"/>
    <col min="8960" max="8960" width="4" style="46" customWidth="1"/>
    <col min="8961" max="8961" width="3.5703125" style="46" bestFit="1" customWidth="1"/>
    <col min="8962" max="8962" width="22.5703125" style="46" bestFit="1" customWidth="1"/>
    <col min="8963" max="8963" width="19.42578125" style="46" bestFit="1" customWidth="1"/>
    <col min="8964" max="8964" width="13.28515625" style="46" bestFit="1" customWidth="1"/>
    <col min="8965" max="8965" width="16.28515625" style="46" bestFit="1" customWidth="1"/>
    <col min="8966" max="8966" width="8.85546875" style="46" bestFit="1" customWidth="1"/>
    <col min="8967" max="8968" width="12" style="46" bestFit="1" customWidth="1"/>
    <col min="8969" max="8969" width="0" style="46" hidden="1" customWidth="1"/>
    <col min="8970" max="8970" width="15.140625" style="46" bestFit="1" customWidth="1"/>
    <col min="8971" max="8971" width="11.5703125" style="46" bestFit="1" customWidth="1"/>
    <col min="8972" max="8972" width="14.42578125" style="46" bestFit="1" customWidth="1"/>
    <col min="8973" max="9215" width="9.140625" style="46"/>
    <col min="9216" max="9216" width="4" style="46" customWidth="1"/>
    <col min="9217" max="9217" width="3.5703125" style="46" bestFit="1" customWidth="1"/>
    <col min="9218" max="9218" width="22.5703125" style="46" bestFit="1" customWidth="1"/>
    <col min="9219" max="9219" width="19.42578125" style="46" bestFit="1" customWidth="1"/>
    <col min="9220" max="9220" width="13.28515625" style="46" bestFit="1" customWidth="1"/>
    <col min="9221" max="9221" width="16.28515625" style="46" bestFit="1" customWidth="1"/>
    <col min="9222" max="9222" width="8.85546875" style="46" bestFit="1" customWidth="1"/>
    <col min="9223" max="9224" width="12" style="46" bestFit="1" customWidth="1"/>
    <col min="9225" max="9225" width="0" style="46" hidden="1" customWidth="1"/>
    <col min="9226" max="9226" width="15.140625" style="46" bestFit="1" customWidth="1"/>
    <col min="9227" max="9227" width="11.5703125" style="46" bestFit="1" customWidth="1"/>
    <col min="9228" max="9228" width="14.42578125" style="46" bestFit="1" customWidth="1"/>
    <col min="9229" max="9471" width="9.140625" style="46"/>
    <col min="9472" max="9472" width="4" style="46" customWidth="1"/>
    <col min="9473" max="9473" width="3.5703125" style="46" bestFit="1" customWidth="1"/>
    <col min="9474" max="9474" width="22.5703125" style="46" bestFit="1" customWidth="1"/>
    <col min="9475" max="9475" width="19.42578125" style="46" bestFit="1" customWidth="1"/>
    <col min="9476" max="9476" width="13.28515625" style="46" bestFit="1" customWidth="1"/>
    <col min="9477" max="9477" width="16.28515625" style="46" bestFit="1" customWidth="1"/>
    <col min="9478" max="9478" width="8.85546875" style="46" bestFit="1" customWidth="1"/>
    <col min="9479" max="9480" width="12" style="46" bestFit="1" customWidth="1"/>
    <col min="9481" max="9481" width="0" style="46" hidden="1" customWidth="1"/>
    <col min="9482" max="9482" width="15.140625" style="46" bestFit="1" customWidth="1"/>
    <col min="9483" max="9483" width="11.5703125" style="46" bestFit="1" customWidth="1"/>
    <col min="9484" max="9484" width="14.42578125" style="46" bestFit="1" customWidth="1"/>
    <col min="9485" max="9727" width="9.140625" style="46"/>
    <col min="9728" max="9728" width="4" style="46" customWidth="1"/>
    <col min="9729" max="9729" width="3.5703125" style="46" bestFit="1" customWidth="1"/>
    <col min="9730" max="9730" width="22.5703125" style="46" bestFit="1" customWidth="1"/>
    <col min="9731" max="9731" width="19.42578125" style="46" bestFit="1" customWidth="1"/>
    <col min="9732" max="9732" width="13.28515625" style="46" bestFit="1" customWidth="1"/>
    <col min="9733" max="9733" width="16.28515625" style="46" bestFit="1" customWidth="1"/>
    <col min="9734" max="9734" width="8.85546875" style="46" bestFit="1" customWidth="1"/>
    <col min="9735" max="9736" width="12" style="46" bestFit="1" customWidth="1"/>
    <col min="9737" max="9737" width="0" style="46" hidden="1" customWidth="1"/>
    <col min="9738" max="9738" width="15.140625" style="46" bestFit="1" customWidth="1"/>
    <col min="9739" max="9739" width="11.5703125" style="46" bestFit="1" customWidth="1"/>
    <col min="9740" max="9740" width="14.42578125" style="46" bestFit="1" customWidth="1"/>
    <col min="9741" max="9983" width="9.140625" style="46"/>
    <col min="9984" max="9984" width="4" style="46" customWidth="1"/>
    <col min="9985" max="9985" width="3.5703125" style="46" bestFit="1" customWidth="1"/>
    <col min="9986" max="9986" width="22.5703125" style="46" bestFit="1" customWidth="1"/>
    <col min="9987" max="9987" width="19.42578125" style="46" bestFit="1" customWidth="1"/>
    <col min="9988" max="9988" width="13.28515625" style="46" bestFit="1" customWidth="1"/>
    <col min="9989" max="9989" width="16.28515625" style="46" bestFit="1" customWidth="1"/>
    <col min="9990" max="9990" width="8.85546875" style="46" bestFit="1" customWidth="1"/>
    <col min="9991" max="9992" width="12" style="46" bestFit="1" customWidth="1"/>
    <col min="9993" max="9993" width="0" style="46" hidden="1" customWidth="1"/>
    <col min="9994" max="9994" width="15.140625" style="46" bestFit="1" customWidth="1"/>
    <col min="9995" max="9995" width="11.5703125" style="46" bestFit="1" customWidth="1"/>
    <col min="9996" max="9996" width="14.42578125" style="46" bestFit="1" customWidth="1"/>
    <col min="9997" max="10239" width="9.140625" style="46"/>
    <col min="10240" max="10240" width="4" style="46" customWidth="1"/>
    <col min="10241" max="10241" width="3.5703125" style="46" bestFit="1" customWidth="1"/>
    <col min="10242" max="10242" width="22.5703125" style="46" bestFit="1" customWidth="1"/>
    <col min="10243" max="10243" width="19.42578125" style="46" bestFit="1" customWidth="1"/>
    <col min="10244" max="10244" width="13.28515625" style="46" bestFit="1" customWidth="1"/>
    <col min="10245" max="10245" width="16.28515625" style="46" bestFit="1" customWidth="1"/>
    <col min="10246" max="10246" width="8.85546875" style="46" bestFit="1" customWidth="1"/>
    <col min="10247" max="10248" width="12" style="46" bestFit="1" customWidth="1"/>
    <col min="10249" max="10249" width="0" style="46" hidden="1" customWidth="1"/>
    <col min="10250" max="10250" width="15.140625" style="46" bestFit="1" customWidth="1"/>
    <col min="10251" max="10251" width="11.5703125" style="46" bestFit="1" customWidth="1"/>
    <col min="10252" max="10252" width="14.42578125" style="46" bestFit="1" customWidth="1"/>
    <col min="10253" max="10495" width="9.140625" style="46"/>
    <col min="10496" max="10496" width="4" style="46" customWidth="1"/>
    <col min="10497" max="10497" width="3.5703125" style="46" bestFit="1" customWidth="1"/>
    <col min="10498" max="10498" width="22.5703125" style="46" bestFit="1" customWidth="1"/>
    <col min="10499" max="10499" width="19.42578125" style="46" bestFit="1" customWidth="1"/>
    <col min="10500" max="10500" width="13.28515625" style="46" bestFit="1" customWidth="1"/>
    <col min="10501" max="10501" width="16.28515625" style="46" bestFit="1" customWidth="1"/>
    <col min="10502" max="10502" width="8.85546875" style="46" bestFit="1" customWidth="1"/>
    <col min="10503" max="10504" width="12" style="46" bestFit="1" customWidth="1"/>
    <col min="10505" max="10505" width="0" style="46" hidden="1" customWidth="1"/>
    <col min="10506" max="10506" width="15.140625" style="46" bestFit="1" customWidth="1"/>
    <col min="10507" max="10507" width="11.5703125" style="46" bestFit="1" customWidth="1"/>
    <col min="10508" max="10508" width="14.42578125" style="46" bestFit="1" customWidth="1"/>
    <col min="10509" max="10751" width="9.140625" style="46"/>
    <col min="10752" max="10752" width="4" style="46" customWidth="1"/>
    <col min="10753" max="10753" width="3.5703125" style="46" bestFit="1" customWidth="1"/>
    <col min="10754" max="10754" width="22.5703125" style="46" bestFit="1" customWidth="1"/>
    <col min="10755" max="10755" width="19.42578125" style="46" bestFit="1" customWidth="1"/>
    <col min="10756" max="10756" width="13.28515625" style="46" bestFit="1" customWidth="1"/>
    <col min="10757" max="10757" width="16.28515625" style="46" bestFit="1" customWidth="1"/>
    <col min="10758" max="10758" width="8.85546875" style="46" bestFit="1" customWidth="1"/>
    <col min="10759" max="10760" width="12" style="46" bestFit="1" customWidth="1"/>
    <col min="10761" max="10761" width="0" style="46" hidden="1" customWidth="1"/>
    <col min="10762" max="10762" width="15.140625" style="46" bestFit="1" customWidth="1"/>
    <col min="10763" max="10763" width="11.5703125" style="46" bestFit="1" customWidth="1"/>
    <col min="10764" max="10764" width="14.42578125" style="46" bestFit="1" customWidth="1"/>
    <col min="10765" max="11007" width="9.140625" style="46"/>
    <col min="11008" max="11008" width="4" style="46" customWidth="1"/>
    <col min="11009" max="11009" width="3.5703125" style="46" bestFit="1" customWidth="1"/>
    <col min="11010" max="11010" width="22.5703125" style="46" bestFit="1" customWidth="1"/>
    <col min="11011" max="11011" width="19.42578125" style="46" bestFit="1" customWidth="1"/>
    <col min="11012" max="11012" width="13.28515625" style="46" bestFit="1" customWidth="1"/>
    <col min="11013" max="11013" width="16.28515625" style="46" bestFit="1" customWidth="1"/>
    <col min="11014" max="11014" width="8.85546875" style="46" bestFit="1" customWidth="1"/>
    <col min="11015" max="11016" width="12" style="46" bestFit="1" customWidth="1"/>
    <col min="11017" max="11017" width="0" style="46" hidden="1" customWidth="1"/>
    <col min="11018" max="11018" width="15.140625" style="46" bestFit="1" customWidth="1"/>
    <col min="11019" max="11019" width="11.5703125" style="46" bestFit="1" customWidth="1"/>
    <col min="11020" max="11020" width="14.42578125" style="46" bestFit="1" customWidth="1"/>
    <col min="11021" max="11263" width="9.140625" style="46"/>
    <col min="11264" max="11264" width="4" style="46" customWidth="1"/>
    <col min="11265" max="11265" width="3.5703125" style="46" bestFit="1" customWidth="1"/>
    <col min="11266" max="11266" width="22.5703125" style="46" bestFit="1" customWidth="1"/>
    <col min="11267" max="11267" width="19.42578125" style="46" bestFit="1" customWidth="1"/>
    <col min="11268" max="11268" width="13.28515625" style="46" bestFit="1" customWidth="1"/>
    <col min="11269" max="11269" width="16.28515625" style="46" bestFit="1" customWidth="1"/>
    <col min="11270" max="11270" width="8.85546875" style="46" bestFit="1" customWidth="1"/>
    <col min="11271" max="11272" width="12" style="46" bestFit="1" customWidth="1"/>
    <col min="11273" max="11273" width="0" style="46" hidden="1" customWidth="1"/>
    <col min="11274" max="11274" width="15.140625" style="46" bestFit="1" customWidth="1"/>
    <col min="11275" max="11275" width="11.5703125" style="46" bestFit="1" customWidth="1"/>
    <col min="11276" max="11276" width="14.42578125" style="46" bestFit="1" customWidth="1"/>
    <col min="11277" max="11519" width="9.140625" style="46"/>
    <col min="11520" max="11520" width="4" style="46" customWidth="1"/>
    <col min="11521" max="11521" width="3.5703125" style="46" bestFit="1" customWidth="1"/>
    <col min="11522" max="11522" width="22.5703125" style="46" bestFit="1" customWidth="1"/>
    <col min="11523" max="11523" width="19.42578125" style="46" bestFit="1" customWidth="1"/>
    <col min="11524" max="11524" width="13.28515625" style="46" bestFit="1" customWidth="1"/>
    <col min="11525" max="11525" width="16.28515625" style="46" bestFit="1" customWidth="1"/>
    <col min="11526" max="11526" width="8.85546875" style="46" bestFit="1" customWidth="1"/>
    <col min="11527" max="11528" width="12" style="46" bestFit="1" customWidth="1"/>
    <col min="11529" max="11529" width="0" style="46" hidden="1" customWidth="1"/>
    <col min="11530" max="11530" width="15.140625" style="46" bestFit="1" customWidth="1"/>
    <col min="11531" max="11531" width="11.5703125" style="46" bestFit="1" customWidth="1"/>
    <col min="11532" max="11532" width="14.42578125" style="46" bestFit="1" customWidth="1"/>
    <col min="11533" max="11775" width="9.140625" style="46"/>
    <col min="11776" max="11776" width="4" style="46" customWidth="1"/>
    <col min="11777" max="11777" width="3.5703125" style="46" bestFit="1" customWidth="1"/>
    <col min="11778" max="11778" width="22.5703125" style="46" bestFit="1" customWidth="1"/>
    <col min="11779" max="11779" width="19.42578125" style="46" bestFit="1" customWidth="1"/>
    <col min="11780" max="11780" width="13.28515625" style="46" bestFit="1" customWidth="1"/>
    <col min="11781" max="11781" width="16.28515625" style="46" bestFit="1" customWidth="1"/>
    <col min="11782" max="11782" width="8.85546875" style="46" bestFit="1" customWidth="1"/>
    <col min="11783" max="11784" width="12" style="46" bestFit="1" customWidth="1"/>
    <col min="11785" max="11785" width="0" style="46" hidden="1" customWidth="1"/>
    <col min="11786" max="11786" width="15.140625" style="46" bestFit="1" customWidth="1"/>
    <col min="11787" max="11787" width="11.5703125" style="46" bestFit="1" customWidth="1"/>
    <col min="11788" max="11788" width="14.42578125" style="46" bestFit="1" customWidth="1"/>
    <col min="11789" max="12031" width="9.140625" style="46"/>
    <col min="12032" max="12032" width="4" style="46" customWidth="1"/>
    <col min="12033" max="12033" width="3.5703125" style="46" bestFit="1" customWidth="1"/>
    <col min="12034" max="12034" width="22.5703125" style="46" bestFit="1" customWidth="1"/>
    <col min="12035" max="12035" width="19.42578125" style="46" bestFit="1" customWidth="1"/>
    <col min="12036" max="12036" width="13.28515625" style="46" bestFit="1" customWidth="1"/>
    <col min="12037" max="12037" width="16.28515625" style="46" bestFit="1" customWidth="1"/>
    <col min="12038" max="12038" width="8.85546875" style="46" bestFit="1" customWidth="1"/>
    <col min="12039" max="12040" width="12" style="46" bestFit="1" customWidth="1"/>
    <col min="12041" max="12041" width="0" style="46" hidden="1" customWidth="1"/>
    <col min="12042" max="12042" width="15.140625" style="46" bestFit="1" customWidth="1"/>
    <col min="12043" max="12043" width="11.5703125" style="46" bestFit="1" customWidth="1"/>
    <col min="12044" max="12044" width="14.42578125" style="46" bestFit="1" customWidth="1"/>
    <col min="12045" max="12287" width="9.140625" style="46"/>
    <col min="12288" max="12288" width="4" style="46" customWidth="1"/>
    <col min="12289" max="12289" width="3.5703125" style="46" bestFit="1" customWidth="1"/>
    <col min="12290" max="12290" width="22.5703125" style="46" bestFit="1" customWidth="1"/>
    <col min="12291" max="12291" width="19.42578125" style="46" bestFit="1" customWidth="1"/>
    <col min="12292" max="12292" width="13.28515625" style="46" bestFit="1" customWidth="1"/>
    <col min="12293" max="12293" width="16.28515625" style="46" bestFit="1" customWidth="1"/>
    <col min="12294" max="12294" width="8.85546875" style="46" bestFit="1" customWidth="1"/>
    <col min="12295" max="12296" width="12" style="46" bestFit="1" customWidth="1"/>
    <col min="12297" max="12297" width="0" style="46" hidden="1" customWidth="1"/>
    <col min="12298" max="12298" width="15.140625" style="46" bestFit="1" customWidth="1"/>
    <col min="12299" max="12299" width="11.5703125" style="46" bestFit="1" customWidth="1"/>
    <col min="12300" max="12300" width="14.42578125" style="46" bestFit="1" customWidth="1"/>
    <col min="12301" max="12543" width="9.140625" style="46"/>
    <col min="12544" max="12544" width="4" style="46" customWidth="1"/>
    <col min="12545" max="12545" width="3.5703125" style="46" bestFit="1" customWidth="1"/>
    <col min="12546" max="12546" width="22.5703125" style="46" bestFit="1" customWidth="1"/>
    <col min="12547" max="12547" width="19.42578125" style="46" bestFit="1" customWidth="1"/>
    <col min="12548" max="12548" width="13.28515625" style="46" bestFit="1" customWidth="1"/>
    <col min="12549" max="12549" width="16.28515625" style="46" bestFit="1" customWidth="1"/>
    <col min="12550" max="12550" width="8.85546875" style="46" bestFit="1" customWidth="1"/>
    <col min="12551" max="12552" width="12" style="46" bestFit="1" customWidth="1"/>
    <col min="12553" max="12553" width="0" style="46" hidden="1" customWidth="1"/>
    <col min="12554" max="12554" width="15.140625" style="46" bestFit="1" customWidth="1"/>
    <col min="12555" max="12555" width="11.5703125" style="46" bestFit="1" customWidth="1"/>
    <col min="12556" max="12556" width="14.42578125" style="46" bestFit="1" customWidth="1"/>
    <col min="12557" max="12799" width="9.140625" style="46"/>
    <col min="12800" max="12800" width="4" style="46" customWidth="1"/>
    <col min="12801" max="12801" width="3.5703125" style="46" bestFit="1" customWidth="1"/>
    <col min="12802" max="12802" width="22.5703125" style="46" bestFit="1" customWidth="1"/>
    <col min="12803" max="12803" width="19.42578125" style="46" bestFit="1" customWidth="1"/>
    <col min="12804" max="12804" width="13.28515625" style="46" bestFit="1" customWidth="1"/>
    <col min="12805" max="12805" width="16.28515625" style="46" bestFit="1" customWidth="1"/>
    <col min="12806" max="12806" width="8.85546875" style="46" bestFit="1" customWidth="1"/>
    <col min="12807" max="12808" width="12" style="46" bestFit="1" customWidth="1"/>
    <col min="12809" max="12809" width="0" style="46" hidden="1" customWidth="1"/>
    <col min="12810" max="12810" width="15.140625" style="46" bestFit="1" customWidth="1"/>
    <col min="12811" max="12811" width="11.5703125" style="46" bestFit="1" customWidth="1"/>
    <col min="12812" max="12812" width="14.42578125" style="46" bestFit="1" customWidth="1"/>
    <col min="12813" max="13055" width="9.140625" style="46"/>
    <col min="13056" max="13056" width="4" style="46" customWidth="1"/>
    <col min="13057" max="13057" width="3.5703125" style="46" bestFit="1" customWidth="1"/>
    <col min="13058" max="13058" width="22.5703125" style="46" bestFit="1" customWidth="1"/>
    <col min="13059" max="13059" width="19.42578125" style="46" bestFit="1" customWidth="1"/>
    <col min="13060" max="13060" width="13.28515625" style="46" bestFit="1" customWidth="1"/>
    <col min="13061" max="13061" width="16.28515625" style="46" bestFit="1" customWidth="1"/>
    <col min="13062" max="13062" width="8.85546875" style="46" bestFit="1" customWidth="1"/>
    <col min="13063" max="13064" width="12" style="46" bestFit="1" customWidth="1"/>
    <col min="13065" max="13065" width="0" style="46" hidden="1" customWidth="1"/>
    <col min="13066" max="13066" width="15.140625" style="46" bestFit="1" customWidth="1"/>
    <col min="13067" max="13067" width="11.5703125" style="46" bestFit="1" customWidth="1"/>
    <col min="13068" max="13068" width="14.42578125" style="46" bestFit="1" customWidth="1"/>
    <col min="13069" max="13311" width="9.140625" style="46"/>
    <col min="13312" max="13312" width="4" style="46" customWidth="1"/>
    <col min="13313" max="13313" width="3.5703125" style="46" bestFit="1" customWidth="1"/>
    <col min="13314" max="13314" width="22.5703125" style="46" bestFit="1" customWidth="1"/>
    <col min="13315" max="13315" width="19.42578125" style="46" bestFit="1" customWidth="1"/>
    <col min="13316" max="13316" width="13.28515625" style="46" bestFit="1" customWidth="1"/>
    <col min="13317" max="13317" width="16.28515625" style="46" bestFit="1" customWidth="1"/>
    <col min="13318" max="13318" width="8.85546875" style="46" bestFit="1" customWidth="1"/>
    <col min="13319" max="13320" width="12" style="46" bestFit="1" customWidth="1"/>
    <col min="13321" max="13321" width="0" style="46" hidden="1" customWidth="1"/>
    <col min="13322" max="13322" width="15.140625" style="46" bestFit="1" customWidth="1"/>
    <col min="13323" max="13323" width="11.5703125" style="46" bestFit="1" customWidth="1"/>
    <col min="13324" max="13324" width="14.42578125" style="46" bestFit="1" customWidth="1"/>
    <col min="13325" max="13567" width="9.140625" style="46"/>
    <col min="13568" max="13568" width="4" style="46" customWidth="1"/>
    <col min="13569" max="13569" width="3.5703125" style="46" bestFit="1" customWidth="1"/>
    <col min="13570" max="13570" width="22.5703125" style="46" bestFit="1" customWidth="1"/>
    <col min="13571" max="13571" width="19.42578125" style="46" bestFit="1" customWidth="1"/>
    <col min="13572" max="13572" width="13.28515625" style="46" bestFit="1" customWidth="1"/>
    <col min="13573" max="13573" width="16.28515625" style="46" bestFit="1" customWidth="1"/>
    <col min="13574" max="13574" width="8.85546875" style="46" bestFit="1" customWidth="1"/>
    <col min="13575" max="13576" width="12" style="46" bestFit="1" customWidth="1"/>
    <col min="13577" max="13577" width="0" style="46" hidden="1" customWidth="1"/>
    <col min="13578" max="13578" width="15.140625" style="46" bestFit="1" customWidth="1"/>
    <col min="13579" max="13579" width="11.5703125" style="46" bestFit="1" customWidth="1"/>
    <col min="13580" max="13580" width="14.42578125" style="46" bestFit="1" customWidth="1"/>
    <col min="13581" max="13823" width="9.140625" style="46"/>
    <col min="13824" max="13824" width="4" style="46" customWidth="1"/>
    <col min="13825" max="13825" width="3.5703125" style="46" bestFit="1" customWidth="1"/>
    <col min="13826" max="13826" width="22.5703125" style="46" bestFit="1" customWidth="1"/>
    <col min="13827" max="13827" width="19.42578125" style="46" bestFit="1" customWidth="1"/>
    <col min="13828" max="13828" width="13.28515625" style="46" bestFit="1" customWidth="1"/>
    <col min="13829" max="13829" width="16.28515625" style="46" bestFit="1" customWidth="1"/>
    <col min="13830" max="13830" width="8.85546875" style="46" bestFit="1" customWidth="1"/>
    <col min="13831" max="13832" width="12" style="46" bestFit="1" customWidth="1"/>
    <col min="13833" max="13833" width="0" style="46" hidden="1" customWidth="1"/>
    <col min="13834" max="13834" width="15.140625" style="46" bestFit="1" customWidth="1"/>
    <col min="13835" max="13835" width="11.5703125" style="46" bestFit="1" customWidth="1"/>
    <col min="13836" max="13836" width="14.42578125" style="46" bestFit="1" customWidth="1"/>
    <col min="13837" max="14079" width="9.140625" style="46"/>
    <col min="14080" max="14080" width="4" style="46" customWidth="1"/>
    <col min="14081" max="14081" width="3.5703125" style="46" bestFit="1" customWidth="1"/>
    <col min="14082" max="14082" width="22.5703125" style="46" bestFit="1" customWidth="1"/>
    <col min="14083" max="14083" width="19.42578125" style="46" bestFit="1" customWidth="1"/>
    <col min="14084" max="14084" width="13.28515625" style="46" bestFit="1" customWidth="1"/>
    <col min="14085" max="14085" width="16.28515625" style="46" bestFit="1" customWidth="1"/>
    <col min="14086" max="14086" width="8.85546875" style="46" bestFit="1" customWidth="1"/>
    <col min="14087" max="14088" width="12" style="46" bestFit="1" customWidth="1"/>
    <col min="14089" max="14089" width="0" style="46" hidden="1" customWidth="1"/>
    <col min="14090" max="14090" width="15.140625" style="46" bestFit="1" customWidth="1"/>
    <col min="14091" max="14091" width="11.5703125" style="46" bestFit="1" customWidth="1"/>
    <col min="14092" max="14092" width="14.42578125" style="46" bestFit="1" customWidth="1"/>
    <col min="14093" max="14335" width="9.140625" style="46"/>
    <col min="14336" max="14336" width="4" style="46" customWidth="1"/>
    <col min="14337" max="14337" width="3.5703125" style="46" bestFit="1" customWidth="1"/>
    <col min="14338" max="14338" width="22.5703125" style="46" bestFit="1" customWidth="1"/>
    <col min="14339" max="14339" width="19.42578125" style="46" bestFit="1" customWidth="1"/>
    <col min="14340" max="14340" width="13.28515625" style="46" bestFit="1" customWidth="1"/>
    <col min="14341" max="14341" width="16.28515625" style="46" bestFit="1" customWidth="1"/>
    <col min="14342" max="14342" width="8.85546875" style="46" bestFit="1" customWidth="1"/>
    <col min="14343" max="14344" width="12" style="46" bestFit="1" customWidth="1"/>
    <col min="14345" max="14345" width="0" style="46" hidden="1" customWidth="1"/>
    <col min="14346" max="14346" width="15.140625" style="46" bestFit="1" customWidth="1"/>
    <col min="14347" max="14347" width="11.5703125" style="46" bestFit="1" customWidth="1"/>
    <col min="14348" max="14348" width="14.42578125" style="46" bestFit="1" customWidth="1"/>
    <col min="14349" max="14591" width="9.140625" style="46"/>
    <col min="14592" max="14592" width="4" style="46" customWidth="1"/>
    <col min="14593" max="14593" width="3.5703125" style="46" bestFit="1" customWidth="1"/>
    <col min="14594" max="14594" width="22.5703125" style="46" bestFit="1" customWidth="1"/>
    <col min="14595" max="14595" width="19.42578125" style="46" bestFit="1" customWidth="1"/>
    <col min="14596" max="14596" width="13.28515625" style="46" bestFit="1" customWidth="1"/>
    <col min="14597" max="14597" width="16.28515625" style="46" bestFit="1" customWidth="1"/>
    <col min="14598" max="14598" width="8.85546875" style="46" bestFit="1" customWidth="1"/>
    <col min="14599" max="14600" width="12" style="46" bestFit="1" customWidth="1"/>
    <col min="14601" max="14601" width="0" style="46" hidden="1" customWidth="1"/>
    <col min="14602" max="14602" width="15.140625" style="46" bestFit="1" customWidth="1"/>
    <col min="14603" max="14603" width="11.5703125" style="46" bestFit="1" customWidth="1"/>
    <col min="14604" max="14604" width="14.42578125" style="46" bestFit="1" customWidth="1"/>
    <col min="14605" max="14847" width="9.140625" style="46"/>
    <col min="14848" max="14848" width="4" style="46" customWidth="1"/>
    <col min="14849" max="14849" width="3.5703125" style="46" bestFit="1" customWidth="1"/>
    <col min="14850" max="14850" width="22.5703125" style="46" bestFit="1" customWidth="1"/>
    <col min="14851" max="14851" width="19.42578125" style="46" bestFit="1" customWidth="1"/>
    <col min="14852" max="14852" width="13.28515625" style="46" bestFit="1" customWidth="1"/>
    <col min="14853" max="14853" width="16.28515625" style="46" bestFit="1" customWidth="1"/>
    <col min="14854" max="14854" width="8.85546875" style="46" bestFit="1" customWidth="1"/>
    <col min="14855" max="14856" width="12" style="46" bestFit="1" customWidth="1"/>
    <col min="14857" max="14857" width="0" style="46" hidden="1" customWidth="1"/>
    <col min="14858" max="14858" width="15.140625" style="46" bestFit="1" customWidth="1"/>
    <col min="14859" max="14859" width="11.5703125" style="46" bestFit="1" customWidth="1"/>
    <col min="14860" max="14860" width="14.42578125" style="46" bestFit="1" customWidth="1"/>
    <col min="14861" max="15103" width="9.140625" style="46"/>
    <col min="15104" max="15104" width="4" style="46" customWidth="1"/>
    <col min="15105" max="15105" width="3.5703125" style="46" bestFit="1" customWidth="1"/>
    <col min="15106" max="15106" width="22.5703125" style="46" bestFit="1" customWidth="1"/>
    <col min="15107" max="15107" width="19.42578125" style="46" bestFit="1" customWidth="1"/>
    <col min="15108" max="15108" width="13.28515625" style="46" bestFit="1" customWidth="1"/>
    <col min="15109" max="15109" width="16.28515625" style="46" bestFit="1" customWidth="1"/>
    <col min="15110" max="15110" width="8.85546875" style="46" bestFit="1" customWidth="1"/>
    <col min="15111" max="15112" width="12" style="46" bestFit="1" customWidth="1"/>
    <col min="15113" max="15113" width="0" style="46" hidden="1" customWidth="1"/>
    <col min="15114" max="15114" width="15.140625" style="46" bestFit="1" customWidth="1"/>
    <col min="15115" max="15115" width="11.5703125" style="46" bestFit="1" customWidth="1"/>
    <col min="15116" max="15116" width="14.42578125" style="46" bestFit="1" customWidth="1"/>
    <col min="15117" max="15359" width="9.140625" style="46"/>
    <col min="15360" max="15360" width="4" style="46" customWidth="1"/>
    <col min="15361" max="15361" width="3.5703125" style="46" bestFit="1" customWidth="1"/>
    <col min="15362" max="15362" width="22.5703125" style="46" bestFit="1" customWidth="1"/>
    <col min="15363" max="15363" width="19.42578125" style="46" bestFit="1" customWidth="1"/>
    <col min="15364" max="15364" width="13.28515625" style="46" bestFit="1" customWidth="1"/>
    <col min="15365" max="15365" width="16.28515625" style="46" bestFit="1" customWidth="1"/>
    <col min="15366" max="15366" width="8.85546875" style="46" bestFit="1" customWidth="1"/>
    <col min="15367" max="15368" width="12" style="46" bestFit="1" customWidth="1"/>
    <col min="15369" max="15369" width="0" style="46" hidden="1" customWidth="1"/>
    <col min="15370" max="15370" width="15.140625" style="46" bestFit="1" customWidth="1"/>
    <col min="15371" max="15371" width="11.5703125" style="46" bestFit="1" customWidth="1"/>
    <col min="15372" max="15372" width="14.42578125" style="46" bestFit="1" customWidth="1"/>
    <col min="15373" max="15615" width="9.140625" style="46"/>
    <col min="15616" max="15616" width="4" style="46" customWidth="1"/>
    <col min="15617" max="15617" width="3.5703125" style="46" bestFit="1" customWidth="1"/>
    <col min="15618" max="15618" width="22.5703125" style="46" bestFit="1" customWidth="1"/>
    <col min="15619" max="15619" width="19.42578125" style="46" bestFit="1" customWidth="1"/>
    <col min="15620" max="15620" width="13.28515625" style="46" bestFit="1" customWidth="1"/>
    <col min="15621" max="15621" width="16.28515625" style="46" bestFit="1" customWidth="1"/>
    <col min="15622" max="15622" width="8.85546875" style="46" bestFit="1" customWidth="1"/>
    <col min="15623" max="15624" width="12" style="46" bestFit="1" customWidth="1"/>
    <col min="15625" max="15625" width="0" style="46" hidden="1" customWidth="1"/>
    <col min="15626" max="15626" width="15.140625" style="46" bestFit="1" customWidth="1"/>
    <col min="15627" max="15627" width="11.5703125" style="46" bestFit="1" customWidth="1"/>
    <col min="15628" max="15628" width="14.42578125" style="46" bestFit="1" customWidth="1"/>
    <col min="15629" max="15871" width="9.140625" style="46"/>
    <col min="15872" max="15872" width="4" style="46" customWidth="1"/>
    <col min="15873" max="15873" width="3.5703125" style="46" bestFit="1" customWidth="1"/>
    <col min="15874" max="15874" width="22.5703125" style="46" bestFit="1" customWidth="1"/>
    <col min="15875" max="15875" width="19.42578125" style="46" bestFit="1" customWidth="1"/>
    <col min="15876" max="15876" width="13.28515625" style="46" bestFit="1" customWidth="1"/>
    <col min="15877" max="15877" width="16.28515625" style="46" bestFit="1" customWidth="1"/>
    <col min="15878" max="15878" width="8.85546875" style="46" bestFit="1" customWidth="1"/>
    <col min="15879" max="15880" width="12" style="46" bestFit="1" customWidth="1"/>
    <col min="15881" max="15881" width="0" style="46" hidden="1" customWidth="1"/>
    <col min="15882" max="15882" width="15.140625" style="46" bestFit="1" customWidth="1"/>
    <col min="15883" max="15883" width="11.5703125" style="46" bestFit="1" customWidth="1"/>
    <col min="15884" max="15884" width="14.42578125" style="46" bestFit="1" customWidth="1"/>
    <col min="15885" max="16127" width="9.140625" style="46"/>
    <col min="16128" max="16128" width="4" style="46" customWidth="1"/>
    <col min="16129" max="16129" width="3.5703125" style="46" bestFit="1" customWidth="1"/>
    <col min="16130" max="16130" width="22.5703125" style="46" bestFit="1" customWidth="1"/>
    <col min="16131" max="16131" width="19.42578125" style="46" bestFit="1" customWidth="1"/>
    <col min="16132" max="16132" width="13.28515625" style="46" bestFit="1" customWidth="1"/>
    <col min="16133" max="16133" width="16.28515625" style="46" bestFit="1" customWidth="1"/>
    <col min="16134" max="16134" width="8.85546875" style="46" bestFit="1" customWidth="1"/>
    <col min="16135" max="16136" width="12" style="46" bestFit="1" customWidth="1"/>
    <col min="16137" max="16137" width="0" style="46" hidden="1" customWidth="1"/>
    <col min="16138" max="16138" width="15.140625" style="46" bestFit="1" customWidth="1"/>
    <col min="16139" max="16139" width="11.5703125" style="46" bestFit="1" customWidth="1"/>
    <col min="16140" max="16140" width="14.42578125" style="46" bestFit="1" customWidth="1"/>
    <col min="16141" max="16384" width="9.140625" style="46"/>
  </cols>
  <sheetData>
    <row r="1" spans="1:110" s="273" customFormat="1" ht="18.75">
      <c r="A1" s="272" t="s">
        <v>110</v>
      </c>
      <c r="B1" s="272"/>
      <c r="C1" s="272"/>
      <c r="D1" s="272"/>
      <c r="E1" s="272"/>
      <c r="F1" s="272"/>
      <c r="G1" s="272"/>
      <c r="H1" s="272"/>
      <c r="I1" s="272"/>
      <c r="J1" s="272"/>
      <c r="K1" s="272"/>
      <c r="L1" s="272"/>
    </row>
    <row r="2" spans="1:110">
      <c r="A2" s="253" t="s">
        <v>0</v>
      </c>
      <c r="B2" s="253"/>
      <c r="C2" s="253" t="s">
        <v>1</v>
      </c>
      <c r="D2" s="253"/>
      <c r="E2" s="253"/>
      <c r="F2" s="253" t="s">
        <v>2</v>
      </c>
      <c r="G2" s="253"/>
      <c r="H2" s="253"/>
      <c r="I2" s="253"/>
      <c r="J2" s="253" t="s">
        <v>3</v>
      </c>
      <c r="K2" s="253"/>
      <c r="L2" s="253"/>
    </row>
    <row r="3" spans="1:110" s="48" customFormat="1" ht="36">
      <c r="A3" s="254"/>
      <c r="B3" s="254"/>
      <c r="C3" s="47" t="s">
        <v>4</v>
      </c>
      <c r="D3" s="63" t="s">
        <v>5</v>
      </c>
      <c r="E3" s="75" t="s">
        <v>111</v>
      </c>
      <c r="F3" s="47" t="s">
        <v>6</v>
      </c>
      <c r="G3" s="63" t="s">
        <v>7</v>
      </c>
      <c r="H3" s="47" t="s">
        <v>8</v>
      </c>
      <c r="I3" s="47" t="s">
        <v>8</v>
      </c>
      <c r="J3" s="47" t="s">
        <v>9</v>
      </c>
      <c r="K3" s="63" t="s">
        <v>10</v>
      </c>
      <c r="L3" s="69" t="s">
        <v>11</v>
      </c>
    </row>
    <row r="4" spans="1:110">
      <c r="A4" s="251" t="s">
        <v>12</v>
      </c>
      <c r="B4" s="251" t="s">
        <v>13</v>
      </c>
      <c r="C4" s="49" t="s">
        <v>14</v>
      </c>
      <c r="D4" s="64" t="s">
        <v>15</v>
      </c>
      <c r="E4" s="76" t="s">
        <v>16</v>
      </c>
      <c r="F4" s="49" t="s">
        <v>17</v>
      </c>
      <c r="G4" s="64" t="s">
        <v>18</v>
      </c>
      <c r="H4" s="49" t="s">
        <v>19</v>
      </c>
      <c r="I4" s="49" t="s">
        <v>19</v>
      </c>
      <c r="J4" s="49" t="s">
        <v>20</v>
      </c>
      <c r="K4" s="64" t="s">
        <v>21</v>
      </c>
      <c r="L4" s="70" t="s">
        <v>22</v>
      </c>
    </row>
    <row r="5" spans="1:110">
      <c r="A5" s="251"/>
      <c r="B5" s="251"/>
      <c r="C5" s="50" t="s">
        <v>23</v>
      </c>
      <c r="D5" s="65" t="s">
        <v>24</v>
      </c>
      <c r="E5" s="77" t="s">
        <v>25</v>
      </c>
      <c r="F5" s="50" t="s">
        <v>23</v>
      </c>
      <c r="G5" s="65" t="s">
        <v>24</v>
      </c>
      <c r="H5" s="50" t="s">
        <v>25</v>
      </c>
      <c r="I5" s="50" t="s">
        <v>25</v>
      </c>
      <c r="J5" s="50" t="s">
        <v>23</v>
      </c>
      <c r="K5" s="65" t="s">
        <v>24</v>
      </c>
      <c r="L5" s="71" t="s">
        <v>25</v>
      </c>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row>
    <row r="6" spans="1:110" ht="24">
      <c r="A6" s="52">
        <v>1</v>
      </c>
      <c r="B6" s="53" t="s">
        <v>26</v>
      </c>
      <c r="C6" s="54">
        <v>1</v>
      </c>
      <c r="D6" s="66">
        <v>12400</v>
      </c>
      <c r="E6" s="74">
        <f>IF(C6&gt;0,D6/C6/100,"  ")</f>
        <v>124</v>
      </c>
      <c r="F6" s="54">
        <v>1</v>
      </c>
      <c r="G6" s="66">
        <v>15420</v>
      </c>
      <c r="H6" s="80">
        <f t="shared" ref="H6:H14" si="0">IF(I6=0,"",I6)</f>
        <v>154.19999999999999</v>
      </c>
      <c r="I6" s="56">
        <f t="shared" ref="I6:I25" si="1">IF(F6&gt;0,G6/F6/100,0)</f>
        <v>154.19999999999999</v>
      </c>
      <c r="J6" s="57">
        <f>+IF(C6&gt;0,+F6/C6,"")</f>
        <v>1</v>
      </c>
      <c r="K6" s="74">
        <f t="shared" ref="K6:K25" si="2">+IF(G6&gt;0,+G6-D6,"")</f>
        <v>3020</v>
      </c>
      <c r="L6" s="74">
        <f>+IF(I6&gt;0,+(I6-E6),"")</f>
        <v>30.199999999999989</v>
      </c>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row>
    <row r="7" spans="1:110">
      <c r="A7" s="52">
        <v>2</v>
      </c>
      <c r="B7" s="53" t="s">
        <v>27</v>
      </c>
      <c r="C7" s="54">
        <v>1</v>
      </c>
      <c r="D7" s="66">
        <v>45000</v>
      </c>
      <c r="E7" s="74">
        <f>IF(C7&gt;0,D7/C7/100,"  ")</f>
        <v>450</v>
      </c>
      <c r="F7" s="54">
        <v>1</v>
      </c>
      <c r="G7" s="66">
        <v>48900</v>
      </c>
      <c r="H7" s="80">
        <f t="shared" si="0"/>
        <v>489</v>
      </c>
      <c r="I7" s="56">
        <f t="shared" si="1"/>
        <v>489</v>
      </c>
      <c r="J7" s="57">
        <f t="shared" ref="J7:J25" si="3">+IF(C7&gt;0,+F7/C7,"")</f>
        <v>1</v>
      </c>
      <c r="K7" s="74">
        <f t="shared" si="2"/>
        <v>3900</v>
      </c>
      <c r="L7" s="74">
        <f>+IF(I7&gt;0,+(I7-E7),"")</f>
        <v>39</v>
      </c>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row>
    <row r="8" spans="1:110">
      <c r="A8" s="58">
        <v>3</v>
      </c>
      <c r="B8" s="59" t="s">
        <v>28</v>
      </c>
      <c r="C8" s="54">
        <v>0.95</v>
      </c>
      <c r="D8" s="66">
        <v>35240</v>
      </c>
      <c r="E8" s="74">
        <f>IF(C8&gt;0,D8/C8/100,"  ")</f>
        <v>370.94736842105266</v>
      </c>
      <c r="F8" s="54">
        <v>0.61</v>
      </c>
      <c r="G8" s="66">
        <v>28000</v>
      </c>
      <c r="H8" s="80">
        <f t="shared" si="0"/>
        <v>459.01639344262293</v>
      </c>
      <c r="I8" s="60">
        <f t="shared" si="1"/>
        <v>459.01639344262293</v>
      </c>
      <c r="J8" s="57">
        <f t="shared" si="3"/>
        <v>0.64210526315789473</v>
      </c>
      <c r="K8" s="74">
        <f t="shared" si="2"/>
        <v>-7240</v>
      </c>
      <c r="L8" s="74">
        <f>+IF(I8&gt;0,+(I8-E8),"")</f>
        <v>88.069025021570269</v>
      </c>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row>
    <row r="9" spans="1:110">
      <c r="A9" s="58">
        <v>4</v>
      </c>
      <c r="B9" s="59" t="s">
        <v>182</v>
      </c>
      <c r="C9" s="54">
        <v>0.3</v>
      </c>
      <c r="D9" s="66">
        <v>21000</v>
      </c>
      <c r="E9" s="74">
        <f>IF(C9&gt;0,D9/C9/100,"  ")</f>
        <v>700</v>
      </c>
      <c r="F9" s="54">
        <v>0.12</v>
      </c>
      <c r="G9" s="66">
        <v>3580</v>
      </c>
      <c r="H9" s="80">
        <f t="shared" si="0"/>
        <v>298.33333333333337</v>
      </c>
      <c r="I9" s="60">
        <f t="shared" si="1"/>
        <v>298.33333333333337</v>
      </c>
      <c r="J9" s="57">
        <f t="shared" si="3"/>
        <v>0.4</v>
      </c>
      <c r="K9" s="74">
        <f t="shared" si="2"/>
        <v>-17420</v>
      </c>
      <c r="L9" s="74">
        <f>+IF(I9&gt;0,+(I9-E9),"")</f>
        <v>-401.66666666666663</v>
      </c>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row>
    <row r="10" spans="1:110">
      <c r="A10" s="58">
        <v>5</v>
      </c>
      <c r="B10" s="59" t="s">
        <v>29</v>
      </c>
      <c r="C10" s="54">
        <v>0.2</v>
      </c>
      <c r="D10" s="66">
        <v>1500</v>
      </c>
      <c r="E10" s="74">
        <f>IF(C10&gt;0,D10/C10/100,"  ")</f>
        <v>75</v>
      </c>
      <c r="F10" s="54"/>
      <c r="G10" s="66"/>
      <c r="H10" s="80" t="str">
        <f t="shared" si="0"/>
        <v/>
      </c>
      <c r="I10" s="60">
        <f t="shared" si="1"/>
        <v>0</v>
      </c>
      <c r="J10" s="57">
        <f t="shared" si="3"/>
        <v>0</v>
      </c>
      <c r="K10" s="74" t="str">
        <f t="shared" si="2"/>
        <v/>
      </c>
      <c r="L10" s="74" t="str">
        <f>+IF(I10&gt;0,+(I10-E10),"")</f>
        <v/>
      </c>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row>
    <row r="11" spans="1:110">
      <c r="A11" s="58">
        <v>6</v>
      </c>
      <c r="B11" s="59" t="s">
        <v>30</v>
      </c>
      <c r="C11" s="54">
        <v>0</v>
      </c>
      <c r="D11" s="66">
        <v>0</v>
      </c>
      <c r="E11" s="74" t="str">
        <f t="shared" ref="E11:E25" si="4">IF(C11&gt;0,D11/C11/100,"  ")</f>
        <v xml:space="preserve">  </v>
      </c>
      <c r="F11" s="54"/>
      <c r="G11" s="66"/>
      <c r="H11" s="80" t="str">
        <f t="shared" si="0"/>
        <v/>
      </c>
      <c r="I11" s="60">
        <f t="shared" si="1"/>
        <v>0</v>
      </c>
      <c r="J11" s="57" t="str">
        <f t="shared" si="3"/>
        <v/>
      </c>
      <c r="K11" s="74" t="str">
        <f t="shared" si="2"/>
        <v/>
      </c>
      <c r="L11" s="74" t="str">
        <f t="shared" ref="L11:L25" si="5">+IF(I11&gt;0,+(I11-E11),"")</f>
        <v/>
      </c>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row>
    <row r="12" spans="1:110">
      <c r="A12" s="58"/>
      <c r="B12" s="59"/>
      <c r="C12" s="54"/>
      <c r="D12" s="66"/>
      <c r="E12" s="74" t="str">
        <f t="shared" si="4"/>
        <v xml:space="preserve">  </v>
      </c>
      <c r="F12" s="54"/>
      <c r="G12" s="66"/>
      <c r="H12" s="80" t="str">
        <f t="shared" si="0"/>
        <v/>
      </c>
      <c r="I12" s="60">
        <f t="shared" si="1"/>
        <v>0</v>
      </c>
      <c r="J12" s="57" t="str">
        <f t="shared" si="3"/>
        <v/>
      </c>
      <c r="K12" s="74" t="str">
        <f t="shared" si="2"/>
        <v/>
      </c>
      <c r="L12" s="74" t="str">
        <f t="shared" si="5"/>
        <v/>
      </c>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row>
    <row r="13" spans="1:110">
      <c r="A13" s="58"/>
      <c r="B13" s="59"/>
      <c r="C13" s="54"/>
      <c r="D13" s="66"/>
      <c r="E13" s="74" t="str">
        <f t="shared" si="4"/>
        <v xml:space="preserve">  </v>
      </c>
      <c r="F13" s="54"/>
      <c r="G13" s="66"/>
      <c r="H13" s="80" t="str">
        <f t="shared" si="0"/>
        <v/>
      </c>
      <c r="I13" s="55">
        <f t="shared" si="1"/>
        <v>0</v>
      </c>
      <c r="J13" s="57" t="str">
        <f t="shared" si="3"/>
        <v/>
      </c>
      <c r="K13" s="74" t="str">
        <f t="shared" si="2"/>
        <v/>
      </c>
      <c r="L13" s="74" t="str">
        <f t="shared" si="5"/>
        <v/>
      </c>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row>
    <row r="14" spans="1:110">
      <c r="A14" s="58"/>
      <c r="B14" s="59"/>
      <c r="C14" s="54"/>
      <c r="D14" s="66"/>
      <c r="E14" s="74" t="str">
        <f t="shared" si="4"/>
        <v xml:space="preserve">  </v>
      </c>
      <c r="F14" s="54"/>
      <c r="G14" s="66"/>
      <c r="H14" s="80" t="str">
        <f t="shared" si="0"/>
        <v/>
      </c>
      <c r="I14" s="55">
        <f t="shared" si="1"/>
        <v>0</v>
      </c>
      <c r="J14" s="57" t="str">
        <f t="shared" si="3"/>
        <v/>
      </c>
      <c r="K14" s="74" t="str">
        <f t="shared" si="2"/>
        <v/>
      </c>
      <c r="L14" s="74" t="str">
        <f t="shared" si="5"/>
        <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row>
    <row r="15" spans="1:110">
      <c r="A15" s="58"/>
      <c r="B15" s="59"/>
      <c r="C15" s="54"/>
      <c r="D15" s="66"/>
      <c r="E15" s="74" t="str">
        <f t="shared" si="4"/>
        <v xml:space="preserve">  </v>
      </c>
      <c r="F15" s="54"/>
      <c r="G15" s="66"/>
      <c r="H15" s="80" t="str">
        <f t="shared" ref="H15:H25" si="6">IF(I15=0,"",I15)</f>
        <v/>
      </c>
      <c r="I15" s="55">
        <f t="shared" si="1"/>
        <v>0</v>
      </c>
      <c r="J15" s="57" t="str">
        <f t="shared" si="3"/>
        <v/>
      </c>
      <c r="K15" s="74" t="str">
        <f t="shared" si="2"/>
        <v/>
      </c>
      <c r="L15" s="74" t="str">
        <f t="shared" si="5"/>
        <v/>
      </c>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row>
    <row r="16" spans="1:110">
      <c r="A16" s="58"/>
      <c r="B16" s="59"/>
      <c r="C16" s="54"/>
      <c r="D16" s="66"/>
      <c r="E16" s="74" t="str">
        <f t="shared" si="4"/>
        <v xml:space="preserve">  </v>
      </c>
      <c r="F16" s="54"/>
      <c r="G16" s="66"/>
      <c r="H16" s="80" t="str">
        <f t="shared" si="6"/>
        <v/>
      </c>
      <c r="I16" s="55">
        <f t="shared" si="1"/>
        <v>0</v>
      </c>
      <c r="J16" s="57" t="str">
        <f t="shared" si="3"/>
        <v/>
      </c>
      <c r="K16" s="74" t="str">
        <f t="shared" si="2"/>
        <v/>
      </c>
      <c r="L16" s="74" t="str">
        <f t="shared" si="5"/>
        <v/>
      </c>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row>
    <row r="17" spans="1:110">
      <c r="A17" s="58"/>
      <c r="B17" s="59"/>
      <c r="C17" s="54"/>
      <c r="D17" s="66"/>
      <c r="E17" s="74" t="str">
        <f t="shared" si="4"/>
        <v xml:space="preserve">  </v>
      </c>
      <c r="F17" s="54"/>
      <c r="G17" s="66"/>
      <c r="H17" s="80" t="str">
        <f t="shared" si="6"/>
        <v/>
      </c>
      <c r="I17" s="55">
        <f t="shared" si="1"/>
        <v>0</v>
      </c>
      <c r="J17" s="57" t="str">
        <f t="shared" si="3"/>
        <v/>
      </c>
      <c r="K17" s="74" t="str">
        <f t="shared" si="2"/>
        <v/>
      </c>
      <c r="L17" s="74" t="str">
        <f t="shared" si="5"/>
        <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row>
    <row r="18" spans="1:110">
      <c r="A18" s="58"/>
      <c r="B18" s="59"/>
      <c r="C18" s="54"/>
      <c r="D18" s="66"/>
      <c r="E18" s="74" t="str">
        <f t="shared" si="4"/>
        <v xml:space="preserve">  </v>
      </c>
      <c r="F18" s="54"/>
      <c r="G18" s="66"/>
      <c r="H18" s="80" t="str">
        <f t="shared" si="6"/>
        <v/>
      </c>
      <c r="I18" s="55">
        <f t="shared" si="1"/>
        <v>0</v>
      </c>
      <c r="J18" s="57" t="str">
        <f t="shared" si="3"/>
        <v/>
      </c>
      <c r="K18" s="74" t="str">
        <f t="shared" si="2"/>
        <v/>
      </c>
      <c r="L18" s="74" t="str">
        <f t="shared" si="5"/>
        <v/>
      </c>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row>
    <row r="19" spans="1:110">
      <c r="A19" s="58"/>
      <c r="B19" s="59"/>
      <c r="C19" s="54"/>
      <c r="D19" s="66"/>
      <c r="E19" s="74" t="str">
        <f t="shared" si="4"/>
        <v xml:space="preserve">  </v>
      </c>
      <c r="F19" s="54"/>
      <c r="G19" s="66"/>
      <c r="H19" s="80" t="str">
        <f t="shared" si="6"/>
        <v/>
      </c>
      <c r="I19" s="55">
        <f t="shared" si="1"/>
        <v>0</v>
      </c>
      <c r="J19" s="57" t="str">
        <f t="shared" si="3"/>
        <v/>
      </c>
      <c r="K19" s="74" t="str">
        <f t="shared" si="2"/>
        <v/>
      </c>
      <c r="L19" s="74" t="str">
        <f t="shared" si="5"/>
        <v/>
      </c>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row>
    <row r="20" spans="1:110">
      <c r="A20" s="58"/>
      <c r="B20" s="59"/>
      <c r="C20" s="54"/>
      <c r="D20" s="66"/>
      <c r="E20" s="74" t="str">
        <f t="shared" si="4"/>
        <v xml:space="preserve">  </v>
      </c>
      <c r="F20" s="54"/>
      <c r="G20" s="66"/>
      <c r="H20" s="80" t="str">
        <f t="shared" si="6"/>
        <v/>
      </c>
      <c r="I20" s="55">
        <f t="shared" si="1"/>
        <v>0</v>
      </c>
      <c r="J20" s="57" t="str">
        <f t="shared" si="3"/>
        <v/>
      </c>
      <c r="K20" s="74" t="str">
        <f t="shared" si="2"/>
        <v/>
      </c>
      <c r="L20" s="74" t="str">
        <f t="shared" si="5"/>
        <v/>
      </c>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row>
    <row r="21" spans="1:110">
      <c r="A21" s="58"/>
      <c r="B21" s="59"/>
      <c r="C21" s="54"/>
      <c r="D21" s="66"/>
      <c r="E21" s="74" t="str">
        <f t="shared" si="4"/>
        <v xml:space="preserve">  </v>
      </c>
      <c r="F21" s="54"/>
      <c r="G21" s="66"/>
      <c r="H21" s="80" t="str">
        <f t="shared" si="6"/>
        <v/>
      </c>
      <c r="I21" s="55">
        <f t="shared" si="1"/>
        <v>0</v>
      </c>
      <c r="J21" s="57" t="str">
        <f t="shared" si="3"/>
        <v/>
      </c>
      <c r="K21" s="74" t="str">
        <f t="shared" si="2"/>
        <v/>
      </c>
      <c r="L21" s="74" t="str">
        <f t="shared" si="5"/>
        <v/>
      </c>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row>
    <row r="22" spans="1:110">
      <c r="A22" s="58"/>
      <c r="B22" s="59"/>
      <c r="C22" s="54"/>
      <c r="D22" s="66"/>
      <c r="E22" s="74" t="str">
        <f t="shared" si="4"/>
        <v xml:space="preserve">  </v>
      </c>
      <c r="F22" s="54"/>
      <c r="G22" s="66"/>
      <c r="H22" s="80" t="str">
        <f t="shared" si="6"/>
        <v/>
      </c>
      <c r="I22" s="55">
        <f t="shared" si="1"/>
        <v>0</v>
      </c>
      <c r="J22" s="57" t="str">
        <f t="shared" si="3"/>
        <v/>
      </c>
      <c r="K22" s="74" t="str">
        <f t="shared" si="2"/>
        <v/>
      </c>
      <c r="L22" s="74" t="str">
        <f t="shared" si="5"/>
        <v/>
      </c>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row>
    <row r="23" spans="1:110">
      <c r="A23" s="58"/>
      <c r="B23" s="59"/>
      <c r="C23" s="54"/>
      <c r="D23" s="66"/>
      <c r="E23" s="74" t="str">
        <f t="shared" si="4"/>
        <v xml:space="preserve">  </v>
      </c>
      <c r="F23" s="54"/>
      <c r="G23" s="66"/>
      <c r="H23" s="80" t="str">
        <f t="shared" si="6"/>
        <v/>
      </c>
      <c r="I23" s="55">
        <f t="shared" si="1"/>
        <v>0</v>
      </c>
      <c r="J23" s="57" t="str">
        <f t="shared" si="3"/>
        <v/>
      </c>
      <c r="K23" s="74" t="str">
        <f t="shared" si="2"/>
        <v/>
      </c>
      <c r="L23" s="74" t="str">
        <f t="shared" si="5"/>
        <v/>
      </c>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row>
    <row r="24" spans="1:110">
      <c r="A24" s="58"/>
      <c r="B24" s="59"/>
      <c r="C24" s="54"/>
      <c r="D24" s="66"/>
      <c r="E24" s="74" t="str">
        <f t="shared" si="4"/>
        <v xml:space="preserve">  </v>
      </c>
      <c r="F24" s="54"/>
      <c r="G24" s="66"/>
      <c r="H24" s="80" t="str">
        <f t="shared" si="6"/>
        <v/>
      </c>
      <c r="I24" s="55">
        <f t="shared" si="1"/>
        <v>0</v>
      </c>
      <c r="J24" s="57" t="str">
        <f t="shared" si="3"/>
        <v/>
      </c>
      <c r="K24" s="74" t="str">
        <f t="shared" si="2"/>
        <v/>
      </c>
      <c r="L24" s="74" t="str">
        <f t="shared" si="5"/>
        <v/>
      </c>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row>
    <row r="25" spans="1:110">
      <c r="A25" s="58"/>
      <c r="B25" s="59"/>
      <c r="C25" s="54"/>
      <c r="D25" s="66"/>
      <c r="E25" s="74" t="str">
        <f t="shared" si="4"/>
        <v xml:space="preserve">  </v>
      </c>
      <c r="F25" s="54"/>
      <c r="G25" s="66"/>
      <c r="H25" s="80" t="str">
        <f t="shared" si="6"/>
        <v/>
      </c>
      <c r="I25" s="55">
        <f t="shared" si="1"/>
        <v>0</v>
      </c>
      <c r="J25" s="57" t="str">
        <f t="shared" si="3"/>
        <v/>
      </c>
      <c r="K25" s="74" t="str">
        <f t="shared" si="2"/>
        <v/>
      </c>
      <c r="L25" s="74" t="str">
        <f t="shared" si="5"/>
        <v/>
      </c>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row>
    <row r="26" spans="1:110">
      <c r="A26" s="61"/>
      <c r="C26" s="51"/>
      <c r="D26" s="67"/>
      <c r="E26" s="78"/>
      <c r="F26" s="51"/>
      <c r="G26" s="67"/>
      <c r="H26" s="51"/>
      <c r="I26" s="51"/>
      <c r="J26" s="51"/>
      <c r="K26" s="67"/>
      <c r="L26" s="72"/>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row>
    <row r="27" spans="1:110">
      <c r="A27" s="61"/>
      <c r="C27" s="252"/>
      <c r="D27" s="252"/>
      <c r="E27" s="252"/>
      <c r="F27" s="51"/>
      <c r="G27" s="67"/>
      <c r="H27" s="51"/>
      <c r="I27" s="51" t="s">
        <v>31</v>
      </c>
      <c r="J27" s="51"/>
      <c r="K27" s="67"/>
      <c r="L27" s="72"/>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row>
    <row r="28" spans="1:110">
      <c r="A28" s="61"/>
      <c r="C28" s="51"/>
      <c r="D28" s="67"/>
      <c r="E28" s="78"/>
      <c r="F28" s="51"/>
      <c r="G28" s="67"/>
      <c r="H28" s="51"/>
      <c r="I28" s="51"/>
      <c r="J28" s="51"/>
      <c r="K28" s="67"/>
      <c r="L28" s="72"/>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row>
    <row r="29" spans="1:110">
      <c r="A29" s="61"/>
      <c r="C29" s="51"/>
      <c r="D29" s="67"/>
      <c r="E29" s="78"/>
      <c r="F29" s="51"/>
      <c r="G29" s="67"/>
      <c r="H29" s="51"/>
      <c r="I29" s="51"/>
      <c r="J29" s="51"/>
      <c r="K29" s="67"/>
      <c r="L29" s="72"/>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row>
    <row r="30" spans="1:110">
      <c r="A30" s="61"/>
      <c r="C30" s="51"/>
      <c r="D30" s="67"/>
      <c r="E30" s="78"/>
      <c r="F30" s="51"/>
      <c r="G30" s="67"/>
      <c r="H30" s="51"/>
      <c r="I30" s="51"/>
      <c r="J30" s="51"/>
      <c r="K30" s="67"/>
      <c r="L30" s="72"/>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row>
    <row r="31" spans="1:110">
      <c r="A31" s="61"/>
      <c r="C31" s="51"/>
      <c r="D31" s="67"/>
      <c r="E31" s="78"/>
      <c r="F31" s="51"/>
      <c r="G31" s="67"/>
      <c r="H31" s="51"/>
      <c r="I31" s="51"/>
      <c r="J31" s="51"/>
      <c r="K31" s="67"/>
      <c r="L31" s="72"/>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row>
    <row r="32" spans="1:110">
      <c r="A32" s="61"/>
      <c r="C32" s="51"/>
      <c r="D32" s="67"/>
      <c r="E32" s="78"/>
      <c r="F32" s="51"/>
      <c r="G32" s="67"/>
      <c r="H32" s="51"/>
      <c r="I32" s="51"/>
      <c r="J32" s="51"/>
      <c r="K32" s="67"/>
      <c r="L32" s="72"/>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row>
    <row r="33" spans="1:110">
      <c r="A33" s="61"/>
      <c r="C33" s="51"/>
      <c r="D33" s="67"/>
      <c r="E33" s="78"/>
      <c r="F33" s="51"/>
      <c r="G33" s="67"/>
      <c r="H33" s="51"/>
      <c r="I33" s="51"/>
      <c r="J33" s="51"/>
      <c r="K33" s="67"/>
      <c r="L33" s="72"/>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row>
    <row r="34" spans="1:110">
      <c r="A34" s="61"/>
      <c r="C34" s="51"/>
      <c r="D34" s="67"/>
      <c r="E34" s="78"/>
      <c r="F34" s="51"/>
      <c r="G34" s="67"/>
      <c r="H34" s="51"/>
      <c r="I34" s="51"/>
      <c r="J34" s="51"/>
      <c r="K34" s="67"/>
      <c r="L34" s="72"/>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row>
    <row r="35" spans="1:110">
      <c r="A35" s="61"/>
      <c r="C35" s="51"/>
      <c r="D35" s="67"/>
      <c r="E35" s="78"/>
      <c r="F35" s="51"/>
      <c r="G35" s="67"/>
      <c r="H35" s="51"/>
      <c r="I35" s="51"/>
      <c r="J35" s="51"/>
      <c r="K35" s="67"/>
      <c r="L35" s="72"/>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row>
    <row r="36" spans="1:110">
      <c r="A36" s="61"/>
      <c r="C36" s="51"/>
      <c r="D36" s="67"/>
      <c r="E36" s="78"/>
      <c r="F36" s="51"/>
      <c r="G36" s="67"/>
      <c r="H36" s="51"/>
      <c r="I36" s="51"/>
      <c r="J36" s="51"/>
      <c r="K36" s="67"/>
      <c r="L36" s="72"/>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row>
    <row r="37" spans="1:110">
      <c r="A37" s="61"/>
      <c r="C37" s="51"/>
      <c r="D37" s="67"/>
      <c r="E37" s="78"/>
      <c r="F37" s="51"/>
      <c r="G37" s="67"/>
      <c r="H37" s="51"/>
      <c r="I37" s="51"/>
      <c r="J37" s="51"/>
      <c r="K37" s="67"/>
      <c r="L37" s="72"/>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row>
    <row r="38" spans="1:110">
      <c r="A38" s="61"/>
      <c r="C38" s="51"/>
      <c r="D38" s="67"/>
      <c r="E38" s="78"/>
      <c r="F38" s="51"/>
      <c r="G38" s="67"/>
      <c r="H38" s="51"/>
      <c r="I38" s="51"/>
      <c r="J38" s="51"/>
      <c r="K38" s="67"/>
      <c r="L38" s="72"/>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row>
    <row r="39" spans="1:110">
      <c r="A39" s="61"/>
      <c r="C39" s="51"/>
      <c r="D39" s="67"/>
      <c r="E39" s="78"/>
      <c r="F39" s="51"/>
      <c r="G39" s="67"/>
      <c r="H39" s="51"/>
      <c r="I39" s="51"/>
      <c r="J39" s="51"/>
      <c r="K39" s="67"/>
      <c r="L39" s="72"/>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row>
    <row r="40" spans="1:110">
      <c r="A40" s="61"/>
      <c r="C40" s="51"/>
      <c r="D40" s="67"/>
      <c r="E40" s="78"/>
      <c r="F40" s="51"/>
      <c r="G40" s="67"/>
      <c r="H40" s="51"/>
      <c r="I40" s="51"/>
      <c r="J40" s="51"/>
      <c r="K40" s="67"/>
      <c r="L40" s="72"/>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row>
    <row r="41" spans="1:110">
      <c r="A41" s="61"/>
      <c r="C41" s="51"/>
      <c r="D41" s="67"/>
      <c r="E41" s="78"/>
      <c r="F41" s="51"/>
      <c r="G41" s="67"/>
      <c r="H41" s="51"/>
      <c r="I41" s="51"/>
      <c r="J41" s="51"/>
      <c r="K41" s="67"/>
      <c r="L41" s="72"/>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row>
    <row r="42" spans="1:110">
      <c r="A42" s="61"/>
      <c r="C42" s="51"/>
      <c r="D42" s="67"/>
      <c r="E42" s="78"/>
      <c r="F42" s="51"/>
      <c r="G42" s="67"/>
      <c r="H42" s="51"/>
      <c r="I42" s="51"/>
      <c r="J42" s="51"/>
      <c r="K42" s="67"/>
      <c r="L42" s="72"/>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row>
    <row r="43" spans="1:110">
      <c r="A43" s="61"/>
      <c r="C43" s="51"/>
      <c r="D43" s="67"/>
      <c r="E43" s="78"/>
      <c r="F43" s="51"/>
      <c r="G43" s="67"/>
      <c r="H43" s="51"/>
      <c r="I43" s="51"/>
      <c r="J43" s="51"/>
      <c r="K43" s="67"/>
      <c r="L43" s="72"/>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row>
    <row r="44" spans="1:110">
      <c r="A44" s="61"/>
      <c r="C44" s="51"/>
      <c r="D44" s="67"/>
      <c r="E44" s="78"/>
      <c r="F44" s="51"/>
      <c r="G44" s="67"/>
      <c r="H44" s="51"/>
      <c r="I44" s="51"/>
      <c r="J44" s="51"/>
      <c r="K44" s="67"/>
      <c r="L44" s="72"/>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row>
    <row r="45" spans="1:110">
      <c r="A45" s="61"/>
      <c r="C45" s="51"/>
      <c r="D45" s="67"/>
      <c r="E45" s="78"/>
      <c r="F45" s="51"/>
      <c r="G45" s="67"/>
      <c r="H45" s="51"/>
      <c r="I45" s="51"/>
      <c r="J45" s="51"/>
      <c r="K45" s="67"/>
      <c r="L45" s="72"/>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row>
    <row r="46" spans="1:110">
      <c r="A46" s="61"/>
      <c r="C46" s="51"/>
      <c r="D46" s="67"/>
      <c r="E46" s="78"/>
      <c r="F46" s="51"/>
      <c r="G46" s="67"/>
      <c r="H46" s="51"/>
      <c r="I46" s="51"/>
      <c r="J46" s="51"/>
      <c r="K46" s="67"/>
      <c r="L46" s="72"/>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row>
    <row r="47" spans="1:110">
      <c r="A47" s="61"/>
      <c r="C47" s="51"/>
      <c r="D47" s="67"/>
      <c r="E47" s="78"/>
      <c r="F47" s="51"/>
      <c r="G47" s="67"/>
      <c r="H47" s="51"/>
      <c r="I47" s="51"/>
      <c r="J47" s="51"/>
      <c r="K47" s="67"/>
      <c r="L47" s="72"/>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row>
    <row r="48" spans="1:110">
      <c r="A48" s="61"/>
      <c r="C48" s="51"/>
      <c r="D48" s="67"/>
      <c r="E48" s="78"/>
      <c r="F48" s="51"/>
      <c r="G48" s="67"/>
      <c r="H48" s="51"/>
      <c r="I48" s="51"/>
      <c r="J48" s="51"/>
      <c r="K48" s="67"/>
      <c r="L48" s="72"/>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row>
    <row r="49" spans="1:110">
      <c r="A49" s="61"/>
      <c r="C49" s="51"/>
      <c r="D49" s="67"/>
      <c r="E49" s="78"/>
      <c r="F49" s="51"/>
      <c r="G49" s="67"/>
      <c r="H49" s="51"/>
      <c r="I49" s="51"/>
      <c r="J49" s="51"/>
      <c r="K49" s="67"/>
      <c r="L49" s="72"/>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row>
    <row r="50" spans="1:110">
      <c r="A50" s="61"/>
      <c r="C50" s="51"/>
      <c r="D50" s="67"/>
      <c r="E50" s="78"/>
      <c r="F50" s="51"/>
      <c r="G50" s="67"/>
      <c r="H50" s="51"/>
      <c r="I50" s="51"/>
      <c r="J50" s="51"/>
      <c r="K50" s="67"/>
      <c r="L50" s="72"/>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row>
    <row r="51" spans="1:110">
      <c r="A51" s="61"/>
      <c r="C51" s="51"/>
      <c r="D51" s="67"/>
      <c r="E51" s="78"/>
      <c r="F51" s="51"/>
      <c r="G51" s="67"/>
      <c r="H51" s="51"/>
      <c r="I51" s="51"/>
      <c r="J51" s="51"/>
      <c r="K51" s="67"/>
      <c r="L51" s="72"/>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row>
    <row r="52" spans="1:110">
      <c r="A52" s="61"/>
      <c r="C52" s="51"/>
      <c r="D52" s="67"/>
      <c r="E52" s="78"/>
      <c r="F52" s="51"/>
      <c r="G52" s="67"/>
      <c r="H52" s="51"/>
      <c r="I52" s="51"/>
      <c r="J52" s="51"/>
      <c r="K52" s="67"/>
      <c r="L52" s="72"/>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row>
    <row r="53" spans="1:110">
      <c r="A53" s="61"/>
      <c r="C53" s="51"/>
      <c r="D53" s="67"/>
      <c r="E53" s="78"/>
      <c r="F53" s="51"/>
      <c r="G53" s="67"/>
      <c r="H53" s="51"/>
      <c r="I53" s="51"/>
      <c r="J53" s="51"/>
      <c r="K53" s="67"/>
      <c r="L53" s="72"/>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row>
    <row r="54" spans="1:110">
      <c r="A54" s="61"/>
      <c r="C54" s="51"/>
      <c r="D54" s="67"/>
      <c r="E54" s="78"/>
      <c r="F54" s="51"/>
      <c r="G54" s="67"/>
      <c r="H54" s="51"/>
      <c r="I54" s="51"/>
      <c r="J54" s="51"/>
      <c r="K54" s="67"/>
      <c r="L54" s="72"/>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row>
    <row r="55" spans="1:110">
      <c r="A55" s="61"/>
      <c r="C55" s="51"/>
      <c r="D55" s="67"/>
      <c r="E55" s="78"/>
      <c r="F55" s="51"/>
      <c r="G55" s="67"/>
      <c r="H55" s="51"/>
      <c r="I55" s="51"/>
      <c r="J55" s="51"/>
      <c r="K55" s="67"/>
      <c r="L55" s="72"/>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row>
    <row r="56" spans="1:110">
      <c r="A56" s="61"/>
      <c r="C56" s="51"/>
      <c r="D56" s="67"/>
      <c r="E56" s="78"/>
      <c r="F56" s="51"/>
      <c r="G56" s="67"/>
      <c r="H56" s="51"/>
      <c r="I56" s="51"/>
      <c r="J56" s="51"/>
      <c r="K56" s="67"/>
      <c r="L56" s="72"/>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row>
    <row r="57" spans="1:110">
      <c r="A57" s="61"/>
      <c r="C57" s="51"/>
      <c r="D57" s="67"/>
      <c r="E57" s="78"/>
      <c r="F57" s="51"/>
      <c r="G57" s="67"/>
      <c r="H57" s="51"/>
      <c r="I57" s="51"/>
      <c r="J57" s="51"/>
      <c r="K57" s="67"/>
      <c r="L57" s="72"/>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row>
    <row r="58" spans="1:110">
      <c r="A58" s="61"/>
      <c r="C58" s="51"/>
      <c r="D58" s="67"/>
      <c r="E58" s="78"/>
      <c r="F58" s="51"/>
      <c r="G58" s="67"/>
      <c r="H58" s="51"/>
      <c r="I58" s="51"/>
      <c r="J58" s="51"/>
      <c r="K58" s="67"/>
      <c r="L58" s="72"/>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row>
    <row r="59" spans="1:110">
      <c r="A59" s="61"/>
      <c r="C59" s="51"/>
      <c r="D59" s="67"/>
      <c r="E59" s="78"/>
      <c r="F59" s="51"/>
      <c r="G59" s="67"/>
      <c r="H59" s="51"/>
      <c r="I59" s="51"/>
      <c r="J59" s="51"/>
      <c r="K59" s="67"/>
      <c r="L59" s="72"/>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row>
    <row r="60" spans="1:110">
      <c r="A60" s="61"/>
      <c r="C60" s="51"/>
      <c r="D60" s="67"/>
      <c r="E60" s="78"/>
      <c r="F60" s="51"/>
      <c r="G60" s="67"/>
      <c r="H60" s="51"/>
      <c r="I60" s="51"/>
      <c r="J60" s="51"/>
      <c r="K60" s="67"/>
      <c r="L60" s="72"/>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row>
    <row r="61" spans="1:110">
      <c r="A61" s="61"/>
      <c r="C61" s="51"/>
      <c r="D61" s="67"/>
      <c r="E61" s="78"/>
      <c r="F61" s="51"/>
      <c r="G61" s="67"/>
      <c r="H61" s="51"/>
      <c r="I61" s="51"/>
      <c r="J61" s="51"/>
      <c r="K61" s="67"/>
      <c r="L61" s="72"/>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row>
    <row r="62" spans="1:110">
      <c r="A62" s="61"/>
      <c r="C62" s="51"/>
      <c r="D62" s="67"/>
      <c r="E62" s="78"/>
      <c r="F62" s="51"/>
      <c r="G62" s="67"/>
      <c r="H62" s="51"/>
      <c r="I62" s="51"/>
      <c r="J62" s="51"/>
      <c r="K62" s="67"/>
      <c r="L62" s="72"/>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row>
    <row r="63" spans="1:110">
      <c r="A63" s="61"/>
      <c r="C63" s="51"/>
      <c r="D63" s="67"/>
      <c r="E63" s="78"/>
      <c r="F63" s="51"/>
      <c r="G63" s="67"/>
      <c r="H63" s="51"/>
      <c r="I63" s="51"/>
      <c r="J63" s="51"/>
      <c r="K63" s="67"/>
      <c r="L63" s="72"/>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row>
    <row r="64" spans="1:110">
      <c r="A64" s="61"/>
      <c r="C64" s="51"/>
      <c r="D64" s="67"/>
      <c r="E64" s="78"/>
      <c r="F64" s="51"/>
      <c r="G64" s="67"/>
      <c r="H64" s="51"/>
      <c r="I64" s="51"/>
      <c r="J64" s="51"/>
      <c r="K64" s="67"/>
      <c r="L64" s="72"/>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row>
    <row r="65" spans="1:110">
      <c r="A65" s="61"/>
      <c r="C65" s="51"/>
      <c r="D65" s="67"/>
      <c r="E65" s="78"/>
      <c r="F65" s="51"/>
      <c r="G65" s="67"/>
      <c r="H65" s="51"/>
      <c r="I65" s="51"/>
      <c r="J65" s="51"/>
      <c r="K65" s="67"/>
      <c r="L65" s="72"/>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row>
    <row r="66" spans="1:110">
      <c r="A66" s="61"/>
      <c r="C66" s="51"/>
      <c r="D66" s="67"/>
      <c r="E66" s="78"/>
      <c r="F66" s="51"/>
      <c r="G66" s="67"/>
      <c r="H66" s="51"/>
      <c r="I66" s="51"/>
      <c r="J66" s="51"/>
      <c r="K66" s="67"/>
      <c r="L66" s="72"/>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row>
    <row r="67" spans="1:110">
      <c r="A67" s="61"/>
      <c r="C67" s="51"/>
      <c r="D67" s="67"/>
      <c r="E67" s="78"/>
      <c r="F67" s="51"/>
      <c r="G67" s="67"/>
      <c r="H67" s="51"/>
      <c r="I67" s="51"/>
      <c r="J67" s="51"/>
      <c r="K67" s="67"/>
      <c r="L67" s="72"/>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row>
    <row r="68" spans="1:110">
      <c r="A68" s="61"/>
      <c r="C68" s="51"/>
      <c r="D68" s="67"/>
      <c r="E68" s="78"/>
      <c r="F68" s="51"/>
      <c r="G68" s="67"/>
      <c r="H68" s="51"/>
      <c r="I68" s="51"/>
      <c r="J68" s="51"/>
      <c r="K68" s="67"/>
      <c r="L68" s="72"/>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row>
    <row r="69" spans="1:110">
      <c r="A69" s="61"/>
      <c r="C69" s="51"/>
      <c r="D69" s="67"/>
      <c r="E69" s="78"/>
      <c r="F69" s="51"/>
      <c r="G69" s="67"/>
      <c r="H69" s="51"/>
      <c r="I69" s="51"/>
      <c r="J69" s="51"/>
      <c r="K69" s="67"/>
      <c r="L69" s="72"/>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row>
    <row r="70" spans="1:110">
      <c r="A70" s="61"/>
      <c r="C70" s="51"/>
      <c r="D70" s="67"/>
      <c r="E70" s="78"/>
      <c r="F70" s="51"/>
      <c r="G70" s="67"/>
      <c r="H70" s="51"/>
      <c r="I70" s="51"/>
      <c r="J70" s="51"/>
      <c r="K70" s="67"/>
      <c r="L70" s="72"/>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row>
    <row r="71" spans="1:110">
      <c r="A71" s="61"/>
      <c r="C71" s="51"/>
      <c r="D71" s="67"/>
      <c r="E71" s="78"/>
      <c r="F71" s="51"/>
      <c r="G71" s="67"/>
      <c r="H71" s="51"/>
      <c r="I71" s="51"/>
      <c r="J71" s="51"/>
      <c r="K71" s="67"/>
      <c r="L71" s="72"/>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row>
    <row r="72" spans="1:110">
      <c r="A72" s="61"/>
      <c r="C72" s="51"/>
      <c r="D72" s="67"/>
      <c r="E72" s="78"/>
      <c r="F72" s="51"/>
      <c r="G72" s="67"/>
      <c r="H72" s="51"/>
      <c r="I72" s="51"/>
      <c r="J72" s="51"/>
      <c r="K72" s="67"/>
      <c r="L72" s="72"/>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row>
    <row r="73" spans="1:110">
      <c r="A73" s="61"/>
      <c r="C73" s="51"/>
      <c r="D73" s="67"/>
      <c r="E73" s="78"/>
      <c r="F73" s="51"/>
      <c r="G73" s="67"/>
      <c r="H73" s="51"/>
      <c r="I73" s="51"/>
      <c r="J73" s="51"/>
      <c r="K73" s="67"/>
      <c r="L73" s="72"/>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row>
    <row r="74" spans="1:110">
      <c r="A74" s="61"/>
      <c r="C74" s="51"/>
      <c r="D74" s="67"/>
      <c r="E74" s="78"/>
      <c r="F74" s="51"/>
      <c r="G74" s="67"/>
      <c r="H74" s="51"/>
      <c r="I74" s="51"/>
      <c r="J74" s="51"/>
      <c r="K74" s="67"/>
      <c r="L74" s="72"/>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row>
    <row r="75" spans="1:110">
      <c r="A75" s="61"/>
      <c r="C75" s="51"/>
      <c r="D75" s="67"/>
      <c r="E75" s="78"/>
      <c r="F75" s="51"/>
      <c r="G75" s="67"/>
      <c r="H75" s="51"/>
      <c r="I75" s="51"/>
      <c r="J75" s="51"/>
      <c r="K75" s="67"/>
      <c r="L75" s="72"/>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row>
    <row r="76" spans="1:110">
      <c r="A76" s="61"/>
      <c r="C76" s="51"/>
      <c r="D76" s="67"/>
      <c r="E76" s="78"/>
      <c r="F76" s="51"/>
      <c r="G76" s="67"/>
      <c r="H76" s="51"/>
      <c r="I76" s="51"/>
      <c r="J76" s="51"/>
      <c r="K76" s="67"/>
      <c r="L76" s="72"/>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row>
    <row r="77" spans="1:110">
      <c r="A77" s="61"/>
      <c r="C77" s="51"/>
      <c r="D77" s="67"/>
      <c r="E77" s="78"/>
      <c r="F77" s="51"/>
      <c r="G77" s="67"/>
      <c r="H77" s="51"/>
      <c r="I77" s="51"/>
      <c r="J77" s="51"/>
      <c r="K77" s="67"/>
      <c r="L77" s="72"/>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row>
    <row r="78" spans="1:110">
      <c r="A78" s="61"/>
      <c r="C78" s="51"/>
      <c r="D78" s="67"/>
      <c r="E78" s="78"/>
      <c r="F78" s="51"/>
      <c r="G78" s="67"/>
      <c r="H78" s="51"/>
      <c r="I78" s="51"/>
      <c r="J78" s="51"/>
      <c r="K78" s="67"/>
      <c r="L78" s="72"/>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row>
    <row r="79" spans="1:110">
      <c r="A79" s="61"/>
      <c r="C79" s="51"/>
      <c r="D79" s="67"/>
      <c r="E79" s="78"/>
      <c r="F79" s="51"/>
      <c r="G79" s="67"/>
      <c r="H79" s="51"/>
      <c r="I79" s="51"/>
      <c r="J79" s="51"/>
      <c r="K79" s="67"/>
      <c r="L79" s="72"/>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row>
    <row r="80" spans="1:110">
      <c r="A80" s="61"/>
      <c r="C80" s="51"/>
      <c r="D80" s="67"/>
      <c r="E80" s="78"/>
      <c r="F80" s="51"/>
      <c r="G80" s="67"/>
      <c r="H80" s="51"/>
      <c r="I80" s="51"/>
      <c r="J80" s="51"/>
      <c r="K80" s="67"/>
      <c r="L80" s="72"/>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row>
    <row r="81" spans="1:110">
      <c r="A81" s="61"/>
      <c r="C81" s="51"/>
      <c r="D81" s="67"/>
      <c r="E81" s="78"/>
      <c r="F81" s="51"/>
      <c r="G81" s="67"/>
      <c r="H81" s="51"/>
      <c r="I81" s="51"/>
      <c r="J81" s="51"/>
      <c r="K81" s="67"/>
      <c r="L81" s="72"/>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row>
    <row r="82" spans="1:110">
      <c r="A82" s="61"/>
      <c r="C82" s="51"/>
      <c r="D82" s="67"/>
      <c r="E82" s="78"/>
      <c r="F82" s="51"/>
      <c r="G82" s="67"/>
      <c r="H82" s="51"/>
      <c r="I82" s="51"/>
      <c r="J82" s="51"/>
      <c r="K82" s="67"/>
      <c r="L82" s="72"/>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row>
    <row r="83" spans="1:110">
      <c r="A83" s="61"/>
      <c r="C83" s="51"/>
      <c r="D83" s="67"/>
      <c r="E83" s="78"/>
      <c r="F83" s="51"/>
      <c r="G83" s="67"/>
      <c r="H83" s="51"/>
      <c r="I83" s="51"/>
      <c r="J83" s="51"/>
      <c r="K83" s="67"/>
      <c r="L83" s="72"/>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51"/>
      <c r="DC83" s="51"/>
      <c r="DD83" s="51"/>
      <c r="DE83" s="51"/>
      <c r="DF83" s="51"/>
    </row>
    <row r="84" spans="1:110">
      <c r="A84" s="61"/>
      <c r="C84" s="51"/>
      <c r="D84" s="67"/>
      <c r="E84" s="78"/>
      <c r="F84" s="51"/>
      <c r="G84" s="67"/>
      <c r="H84" s="51"/>
      <c r="I84" s="51"/>
      <c r="J84" s="51"/>
      <c r="K84" s="67"/>
      <c r="L84" s="72"/>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row>
    <row r="85" spans="1:110">
      <c r="A85" s="61"/>
      <c r="C85" s="51"/>
      <c r="D85" s="67"/>
      <c r="E85" s="78"/>
      <c r="F85" s="51"/>
      <c r="G85" s="67"/>
      <c r="H85" s="51"/>
      <c r="I85" s="51"/>
      <c r="J85" s="51"/>
      <c r="K85" s="67"/>
      <c r="L85" s="72"/>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row>
    <row r="86" spans="1:110">
      <c r="A86" s="61"/>
      <c r="C86" s="51"/>
      <c r="D86" s="67"/>
      <c r="E86" s="78"/>
      <c r="F86" s="51"/>
      <c r="G86" s="67"/>
      <c r="H86" s="51"/>
      <c r="I86" s="51"/>
      <c r="J86" s="51"/>
      <c r="K86" s="67"/>
      <c r="L86" s="72"/>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51"/>
      <c r="DC86" s="51"/>
      <c r="DD86" s="51"/>
      <c r="DE86" s="51"/>
      <c r="DF86" s="51"/>
    </row>
    <row r="87" spans="1:110">
      <c r="A87" s="61"/>
      <c r="C87" s="51"/>
      <c r="D87" s="67"/>
      <c r="E87" s="78"/>
      <c r="F87" s="51"/>
      <c r="G87" s="67"/>
      <c r="H87" s="51"/>
      <c r="I87" s="51"/>
      <c r="J87" s="51"/>
      <c r="K87" s="67"/>
      <c r="L87" s="72"/>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1"/>
      <c r="CR87" s="51"/>
      <c r="CS87" s="51"/>
      <c r="CT87" s="51"/>
      <c r="CU87" s="51"/>
      <c r="CV87" s="51"/>
      <c r="CW87" s="51"/>
      <c r="CX87" s="51"/>
      <c r="CY87" s="51"/>
      <c r="CZ87" s="51"/>
      <c r="DA87" s="51"/>
      <c r="DB87" s="51"/>
      <c r="DC87" s="51"/>
      <c r="DD87" s="51"/>
      <c r="DE87" s="51"/>
      <c r="DF87" s="51"/>
    </row>
    <row r="88" spans="1:110">
      <c r="A88" s="61"/>
      <c r="C88" s="51"/>
      <c r="D88" s="67"/>
      <c r="E88" s="78"/>
      <c r="F88" s="51"/>
      <c r="G88" s="67"/>
      <c r="H88" s="51"/>
      <c r="I88" s="51"/>
      <c r="J88" s="51"/>
      <c r="K88" s="67"/>
      <c r="L88" s="72"/>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row>
    <row r="89" spans="1:110">
      <c r="A89" s="61"/>
      <c r="C89" s="51"/>
      <c r="D89" s="67"/>
      <c r="E89" s="78"/>
      <c r="F89" s="51"/>
      <c r="G89" s="67"/>
      <c r="H89" s="51"/>
      <c r="I89" s="51"/>
      <c r="J89" s="51"/>
      <c r="K89" s="67"/>
      <c r="L89" s="72"/>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row>
    <row r="90" spans="1:110">
      <c r="A90" s="61"/>
      <c r="C90" s="51"/>
      <c r="D90" s="67"/>
      <c r="E90" s="78"/>
      <c r="F90" s="51"/>
      <c r="G90" s="67"/>
      <c r="H90" s="51"/>
      <c r="I90" s="51"/>
      <c r="J90" s="51"/>
      <c r="K90" s="67"/>
      <c r="L90" s="72"/>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c r="CS90" s="51"/>
      <c r="CT90" s="51"/>
      <c r="CU90" s="51"/>
      <c r="CV90" s="51"/>
      <c r="CW90" s="51"/>
      <c r="CX90" s="51"/>
      <c r="CY90" s="51"/>
      <c r="CZ90" s="51"/>
      <c r="DA90" s="51"/>
      <c r="DB90" s="51"/>
      <c r="DC90" s="51"/>
      <c r="DD90" s="51"/>
      <c r="DE90" s="51"/>
      <c r="DF90" s="51"/>
    </row>
    <row r="91" spans="1:110">
      <c r="A91" s="61"/>
      <c r="C91" s="51"/>
      <c r="D91" s="67"/>
      <c r="E91" s="78"/>
      <c r="F91" s="51"/>
      <c r="G91" s="67"/>
      <c r="H91" s="51"/>
      <c r="I91" s="51"/>
      <c r="J91" s="51"/>
      <c r="K91" s="67"/>
      <c r="L91" s="72"/>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1"/>
    </row>
    <row r="92" spans="1:110">
      <c r="A92" s="61"/>
      <c r="C92" s="51"/>
      <c r="D92" s="67"/>
      <c r="E92" s="78"/>
      <c r="F92" s="51"/>
      <c r="G92" s="67"/>
      <c r="H92" s="51"/>
      <c r="I92" s="51"/>
      <c r="J92" s="51"/>
      <c r="K92" s="67"/>
      <c r="L92" s="72"/>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c r="DE92" s="51"/>
      <c r="DF92" s="51"/>
    </row>
    <row r="93" spans="1:110">
      <c r="A93" s="61"/>
      <c r="C93" s="51"/>
      <c r="D93" s="67"/>
      <c r="E93" s="78"/>
      <c r="F93" s="51"/>
      <c r="G93" s="67"/>
      <c r="H93" s="51"/>
      <c r="I93" s="51"/>
      <c r="J93" s="51"/>
      <c r="K93" s="67"/>
      <c r="L93" s="72"/>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c r="CS93" s="51"/>
      <c r="CT93" s="51"/>
      <c r="CU93" s="51"/>
      <c r="CV93" s="51"/>
      <c r="CW93" s="51"/>
      <c r="CX93" s="51"/>
      <c r="CY93" s="51"/>
      <c r="CZ93" s="51"/>
      <c r="DA93" s="51"/>
      <c r="DB93" s="51"/>
      <c r="DC93" s="51"/>
      <c r="DD93" s="51"/>
      <c r="DE93" s="51"/>
      <c r="DF93" s="51"/>
    </row>
    <row r="94" spans="1:110">
      <c r="A94" s="61"/>
      <c r="C94" s="51"/>
      <c r="D94" s="67"/>
      <c r="E94" s="78"/>
      <c r="F94" s="51"/>
      <c r="G94" s="67"/>
      <c r="H94" s="51"/>
      <c r="I94" s="51"/>
      <c r="J94" s="51"/>
      <c r="K94" s="67"/>
      <c r="L94" s="72"/>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c r="CS94" s="51"/>
      <c r="CT94" s="51"/>
      <c r="CU94" s="51"/>
      <c r="CV94" s="51"/>
      <c r="CW94" s="51"/>
      <c r="CX94" s="51"/>
      <c r="CY94" s="51"/>
      <c r="CZ94" s="51"/>
      <c r="DA94" s="51"/>
      <c r="DB94" s="51"/>
      <c r="DC94" s="51"/>
      <c r="DD94" s="51"/>
      <c r="DE94" s="51"/>
      <c r="DF94" s="51"/>
    </row>
    <row r="95" spans="1:110">
      <c r="A95" s="61"/>
      <c r="C95" s="51"/>
      <c r="D95" s="67"/>
      <c r="E95" s="78"/>
      <c r="F95" s="51"/>
      <c r="G95" s="67"/>
      <c r="H95" s="51"/>
      <c r="I95" s="51"/>
      <c r="J95" s="51"/>
      <c r="K95" s="67"/>
      <c r="L95" s="72"/>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c r="CX95" s="51"/>
      <c r="CY95" s="51"/>
      <c r="CZ95" s="51"/>
      <c r="DA95" s="51"/>
      <c r="DB95" s="51"/>
      <c r="DC95" s="51"/>
      <c r="DD95" s="51"/>
      <c r="DE95" s="51"/>
      <c r="DF95" s="51"/>
    </row>
    <row r="96" spans="1:110">
      <c r="A96" s="61"/>
      <c r="C96" s="51"/>
      <c r="D96" s="67"/>
      <c r="E96" s="78"/>
      <c r="F96" s="51"/>
      <c r="G96" s="67"/>
      <c r="H96" s="51"/>
      <c r="I96" s="51"/>
      <c r="J96" s="51"/>
      <c r="K96" s="67"/>
      <c r="L96" s="72"/>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c r="CS96" s="51"/>
      <c r="CT96" s="51"/>
      <c r="CU96" s="51"/>
      <c r="CV96" s="51"/>
      <c r="CW96" s="51"/>
      <c r="CX96" s="51"/>
      <c r="CY96" s="51"/>
      <c r="CZ96" s="51"/>
      <c r="DA96" s="51"/>
      <c r="DB96" s="51"/>
      <c r="DC96" s="51"/>
      <c r="DD96" s="51"/>
      <c r="DE96" s="51"/>
      <c r="DF96" s="51"/>
    </row>
    <row r="97" spans="1:110">
      <c r="A97" s="61"/>
      <c r="C97" s="51"/>
      <c r="D97" s="67"/>
      <c r="E97" s="78"/>
      <c r="F97" s="51"/>
      <c r="G97" s="67"/>
      <c r="H97" s="51"/>
      <c r="I97" s="51"/>
      <c r="J97" s="51"/>
      <c r="K97" s="67"/>
      <c r="L97" s="72"/>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51"/>
      <c r="CI97" s="51"/>
      <c r="CJ97" s="51"/>
      <c r="CK97" s="51"/>
      <c r="CL97" s="51"/>
      <c r="CM97" s="51"/>
      <c r="CN97" s="51"/>
      <c r="CO97" s="51"/>
      <c r="CP97" s="51"/>
      <c r="CQ97" s="51"/>
      <c r="CR97" s="51"/>
      <c r="CS97" s="51"/>
      <c r="CT97" s="51"/>
      <c r="CU97" s="51"/>
      <c r="CV97" s="51"/>
      <c r="CW97" s="51"/>
      <c r="CX97" s="51"/>
      <c r="CY97" s="51"/>
      <c r="CZ97" s="51"/>
      <c r="DA97" s="51"/>
      <c r="DB97" s="51"/>
      <c r="DC97" s="51"/>
      <c r="DD97" s="51"/>
      <c r="DE97" s="51"/>
      <c r="DF97" s="51"/>
    </row>
    <row r="98" spans="1:110">
      <c r="A98" s="61"/>
      <c r="C98" s="51"/>
      <c r="D98" s="67"/>
      <c r="E98" s="78"/>
      <c r="F98" s="51"/>
      <c r="G98" s="67"/>
      <c r="H98" s="51"/>
      <c r="I98" s="51"/>
      <c r="J98" s="51"/>
      <c r="K98" s="67"/>
      <c r="L98" s="72"/>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row>
    <row r="99" spans="1:110">
      <c r="A99" s="61"/>
      <c r="C99" s="51"/>
      <c r="D99" s="67"/>
      <c r="E99" s="78"/>
      <c r="F99" s="51"/>
      <c r="G99" s="67"/>
      <c r="H99" s="51"/>
      <c r="I99" s="51"/>
      <c r="J99" s="51"/>
      <c r="K99" s="67"/>
      <c r="L99" s="72"/>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c r="CX99" s="51"/>
      <c r="CY99" s="51"/>
      <c r="CZ99" s="51"/>
      <c r="DA99" s="51"/>
      <c r="DB99" s="51"/>
      <c r="DC99" s="51"/>
      <c r="DD99" s="51"/>
      <c r="DE99" s="51"/>
      <c r="DF99" s="51"/>
    </row>
    <row r="100" spans="1:110">
      <c r="A100" s="61"/>
      <c r="C100" s="51"/>
      <c r="D100" s="67"/>
      <c r="E100" s="78"/>
      <c r="F100" s="51"/>
      <c r="G100" s="67"/>
      <c r="H100" s="51"/>
      <c r="I100" s="51"/>
      <c r="J100" s="51"/>
      <c r="K100" s="67"/>
      <c r="L100" s="72"/>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row>
    <row r="101" spans="1:110">
      <c r="A101" s="61"/>
      <c r="C101" s="51"/>
      <c r="D101" s="67"/>
      <c r="E101" s="78"/>
      <c r="F101" s="51"/>
      <c r="G101" s="67"/>
      <c r="H101" s="51"/>
      <c r="I101" s="51"/>
      <c r="J101" s="51"/>
      <c r="K101" s="67"/>
      <c r="L101" s="72"/>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row>
    <row r="102" spans="1:110">
      <c r="A102" s="61"/>
      <c r="C102" s="51"/>
      <c r="D102" s="67"/>
      <c r="E102" s="78"/>
      <c r="F102" s="51"/>
      <c r="G102" s="67"/>
      <c r="H102" s="51"/>
      <c r="I102" s="51"/>
      <c r="J102" s="51"/>
      <c r="K102" s="67"/>
      <c r="L102" s="72"/>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51"/>
      <c r="DC102" s="51"/>
      <c r="DD102" s="51"/>
      <c r="DE102" s="51"/>
      <c r="DF102" s="51"/>
    </row>
    <row r="103" spans="1:110">
      <c r="A103" s="61"/>
      <c r="C103" s="51"/>
      <c r="D103" s="67"/>
      <c r="E103" s="78"/>
      <c r="F103" s="51"/>
      <c r="G103" s="67"/>
      <c r="H103" s="51"/>
      <c r="I103" s="51"/>
      <c r="J103" s="51"/>
      <c r="K103" s="67"/>
      <c r="L103" s="72"/>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row>
    <row r="104" spans="1:110">
      <c r="A104" s="61"/>
      <c r="C104" s="51"/>
      <c r="D104" s="67"/>
      <c r="E104" s="78"/>
      <c r="F104" s="51"/>
      <c r="G104" s="67"/>
      <c r="H104" s="51"/>
      <c r="I104" s="51"/>
      <c r="J104" s="51"/>
      <c r="K104" s="67"/>
      <c r="L104" s="72"/>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row>
    <row r="105" spans="1:110">
      <c r="A105" s="61"/>
      <c r="C105" s="51"/>
      <c r="D105" s="67"/>
      <c r="E105" s="78"/>
      <c r="F105" s="51"/>
      <c r="G105" s="67"/>
      <c r="H105" s="51"/>
      <c r="I105" s="51"/>
      <c r="J105" s="51"/>
      <c r="K105" s="67"/>
      <c r="L105" s="72"/>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row>
    <row r="106" spans="1:110">
      <c r="A106" s="61"/>
      <c r="C106" s="51"/>
      <c r="D106" s="67"/>
      <c r="E106" s="78"/>
      <c r="F106" s="51"/>
      <c r="G106" s="67"/>
      <c r="H106" s="51"/>
      <c r="I106" s="51"/>
      <c r="J106" s="51"/>
      <c r="K106" s="67"/>
      <c r="L106" s="72"/>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row>
    <row r="107" spans="1:110">
      <c r="A107" s="61"/>
      <c r="C107" s="51"/>
      <c r="D107" s="67"/>
      <c r="E107" s="78"/>
      <c r="F107" s="51"/>
      <c r="G107" s="67"/>
      <c r="H107" s="51"/>
      <c r="I107" s="51"/>
      <c r="J107" s="51"/>
      <c r="K107" s="67"/>
      <c r="L107" s="72"/>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row>
    <row r="108" spans="1:110">
      <c r="A108" s="61"/>
      <c r="C108" s="51"/>
      <c r="D108" s="67"/>
      <c r="E108" s="78"/>
      <c r="F108" s="51"/>
      <c r="G108" s="67"/>
      <c r="H108" s="51"/>
      <c r="I108" s="51"/>
      <c r="J108" s="51"/>
      <c r="K108" s="67"/>
      <c r="L108" s="72"/>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c r="CX108" s="51"/>
      <c r="CY108" s="51"/>
      <c r="CZ108" s="51"/>
      <c r="DA108" s="51"/>
      <c r="DB108" s="51"/>
      <c r="DC108" s="51"/>
      <c r="DD108" s="51"/>
      <c r="DE108" s="51"/>
      <c r="DF108" s="51"/>
    </row>
    <row r="109" spans="1:110">
      <c r="A109" s="61"/>
      <c r="C109" s="51"/>
      <c r="D109" s="67"/>
      <c r="E109" s="78"/>
      <c r="F109" s="51"/>
      <c r="G109" s="67"/>
      <c r="H109" s="51"/>
      <c r="I109" s="51"/>
      <c r="J109" s="51"/>
      <c r="K109" s="67"/>
      <c r="L109" s="72"/>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row>
    <row r="110" spans="1:110">
      <c r="A110" s="61"/>
      <c r="C110" s="51"/>
      <c r="D110" s="67"/>
      <c r="E110" s="78"/>
      <c r="F110" s="51"/>
      <c r="G110" s="67"/>
      <c r="H110" s="51"/>
      <c r="I110" s="51"/>
      <c r="J110" s="51"/>
      <c r="K110" s="67"/>
      <c r="L110" s="72"/>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51"/>
      <c r="DC110" s="51"/>
      <c r="DD110" s="51"/>
      <c r="DE110" s="51"/>
      <c r="DF110" s="51"/>
    </row>
    <row r="111" spans="1:110">
      <c r="A111" s="61"/>
      <c r="C111" s="51"/>
      <c r="D111" s="67"/>
      <c r="E111" s="78"/>
      <c r="F111" s="51"/>
      <c r="G111" s="67"/>
      <c r="H111" s="51"/>
      <c r="I111" s="51"/>
      <c r="J111" s="51"/>
      <c r="K111" s="67"/>
      <c r="L111" s="72"/>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1"/>
      <c r="DD111" s="51"/>
      <c r="DE111" s="51"/>
      <c r="DF111" s="51"/>
    </row>
    <row r="112" spans="1:110">
      <c r="A112" s="61"/>
      <c r="C112" s="51"/>
      <c r="D112" s="67"/>
      <c r="E112" s="78"/>
      <c r="F112" s="51"/>
      <c r="G112" s="67"/>
      <c r="H112" s="51"/>
      <c r="I112" s="51"/>
      <c r="J112" s="51"/>
      <c r="K112" s="67"/>
      <c r="L112" s="72"/>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51"/>
      <c r="DC112" s="51"/>
      <c r="DD112" s="51"/>
      <c r="DE112" s="51"/>
      <c r="DF112" s="51"/>
    </row>
    <row r="113" spans="1:110">
      <c r="A113" s="61"/>
      <c r="C113" s="51"/>
      <c r="D113" s="67"/>
      <c r="E113" s="78"/>
      <c r="F113" s="51"/>
      <c r="G113" s="67"/>
      <c r="H113" s="51"/>
      <c r="I113" s="51"/>
      <c r="J113" s="51"/>
      <c r="K113" s="67"/>
      <c r="L113" s="72"/>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c r="CX113" s="51"/>
      <c r="CY113" s="51"/>
      <c r="CZ113" s="51"/>
      <c r="DA113" s="51"/>
      <c r="DB113" s="51"/>
      <c r="DC113" s="51"/>
      <c r="DD113" s="51"/>
      <c r="DE113" s="51"/>
      <c r="DF113" s="51"/>
    </row>
    <row r="114" spans="1:110">
      <c r="A114" s="61"/>
      <c r="C114" s="51"/>
      <c r="D114" s="67"/>
      <c r="E114" s="78"/>
      <c r="F114" s="51"/>
      <c r="G114" s="67"/>
      <c r="H114" s="51"/>
      <c r="I114" s="51"/>
      <c r="J114" s="51"/>
      <c r="K114" s="67"/>
      <c r="L114" s="72"/>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c r="CV114" s="51"/>
      <c r="CW114" s="51"/>
      <c r="CX114" s="51"/>
      <c r="CY114" s="51"/>
      <c r="CZ114" s="51"/>
      <c r="DA114" s="51"/>
      <c r="DB114" s="51"/>
      <c r="DC114" s="51"/>
      <c r="DD114" s="51"/>
      <c r="DE114" s="51"/>
      <c r="DF114" s="51"/>
    </row>
    <row r="115" spans="1:110">
      <c r="A115" s="61"/>
      <c r="C115" s="51"/>
      <c r="D115" s="67"/>
      <c r="E115" s="78"/>
      <c r="F115" s="51"/>
      <c r="G115" s="67"/>
      <c r="H115" s="51"/>
      <c r="I115" s="51"/>
      <c r="J115" s="51"/>
      <c r="K115" s="67"/>
      <c r="L115" s="72"/>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row>
    <row r="116" spans="1:110">
      <c r="A116" s="61"/>
      <c r="C116" s="51"/>
      <c r="D116" s="67"/>
      <c r="E116" s="78"/>
      <c r="F116" s="51"/>
      <c r="G116" s="67"/>
      <c r="H116" s="51"/>
      <c r="I116" s="51"/>
      <c r="J116" s="51"/>
      <c r="K116" s="67"/>
      <c r="L116" s="72"/>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1"/>
      <c r="DC116" s="51"/>
      <c r="DD116" s="51"/>
      <c r="DE116" s="51"/>
      <c r="DF116" s="51"/>
    </row>
    <row r="117" spans="1:110">
      <c r="A117" s="61"/>
      <c r="C117" s="51"/>
      <c r="D117" s="67"/>
      <c r="E117" s="78"/>
      <c r="F117" s="51"/>
      <c r="G117" s="67"/>
      <c r="H117" s="51"/>
      <c r="I117" s="51"/>
      <c r="J117" s="51"/>
      <c r="K117" s="67"/>
      <c r="L117" s="72"/>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row>
    <row r="118" spans="1:110">
      <c r="A118" s="61"/>
      <c r="C118" s="51"/>
      <c r="D118" s="67"/>
      <c r="E118" s="78"/>
      <c r="F118" s="51"/>
      <c r="G118" s="67"/>
      <c r="H118" s="51"/>
      <c r="I118" s="51"/>
      <c r="J118" s="51"/>
      <c r="K118" s="67"/>
      <c r="L118" s="72"/>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row>
    <row r="119" spans="1:110">
      <c r="A119" s="61"/>
      <c r="C119" s="51"/>
      <c r="D119" s="67"/>
      <c r="E119" s="78"/>
      <c r="F119" s="51"/>
      <c r="G119" s="67"/>
      <c r="H119" s="51"/>
      <c r="I119" s="51"/>
      <c r="J119" s="51"/>
      <c r="K119" s="67"/>
      <c r="L119" s="72"/>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51"/>
      <c r="DC119" s="51"/>
      <c r="DD119" s="51"/>
      <c r="DE119" s="51"/>
      <c r="DF119" s="51"/>
    </row>
    <row r="120" spans="1:110">
      <c r="A120" s="61"/>
      <c r="C120" s="51"/>
      <c r="D120" s="67"/>
      <c r="E120" s="78"/>
      <c r="F120" s="51"/>
      <c r="G120" s="67"/>
      <c r="H120" s="51"/>
      <c r="I120" s="51"/>
      <c r="J120" s="51"/>
      <c r="K120" s="67"/>
      <c r="L120" s="72"/>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row>
    <row r="121" spans="1:110">
      <c r="A121" s="61"/>
      <c r="C121" s="51"/>
      <c r="D121" s="67"/>
      <c r="E121" s="78"/>
      <c r="F121" s="51"/>
      <c r="G121" s="67"/>
      <c r="H121" s="51"/>
      <c r="I121" s="51"/>
      <c r="J121" s="51"/>
      <c r="K121" s="67"/>
      <c r="L121" s="72"/>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row>
    <row r="122" spans="1:110">
      <c r="A122" s="61"/>
      <c r="C122" s="51"/>
      <c r="D122" s="67"/>
      <c r="E122" s="78"/>
      <c r="F122" s="51"/>
      <c r="G122" s="67"/>
      <c r="H122" s="51"/>
      <c r="I122" s="51"/>
      <c r="J122" s="51"/>
      <c r="K122" s="67"/>
      <c r="L122" s="72"/>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c r="CX122" s="51"/>
      <c r="CY122" s="51"/>
      <c r="CZ122" s="51"/>
      <c r="DA122" s="51"/>
      <c r="DB122" s="51"/>
      <c r="DC122" s="51"/>
      <c r="DD122" s="51"/>
      <c r="DE122" s="51"/>
      <c r="DF122" s="51"/>
    </row>
    <row r="123" spans="1:110">
      <c r="A123" s="61"/>
      <c r="C123" s="51"/>
      <c r="D123" s="67"/>
      <c r="E123" s="78"/>
      <c r="F123" s="51"/>
      <c r="G123" s="67"/>
      <c r="H123" s="51"/>
      <c r="I123" s="51"/>
      <c r="J123" s="51"/>
      <c r="K123" s="67"/>
      <c r="L123" s="72"/>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c r="DF123" s="51"/>
    </row>
    <row r="124" spans="1:110">
      <c r="A124" s="61"/>
      <c r="C124" s="51"/>
      <c r="D124" s="67"/>
      <c r="E124" s="78"/>
      <c r="F124" s="51"/>
      <c r="G124" s="67"/>
      <c r="H124" s="51"/>
      <c r="I124" s="51"/>
      <c r="J124" s="51"/>
      <c r="K124" s="67"/>
      <c r="L124" s="72"/>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row>
    <row r="125" spans="1:110">
      <c r="A125" s="61"/>
      <c r="C125" s="51"/>
      <c r="D125" s="67"/>
      <c r="E125" s="78"/>
      <c r="F125" s="51"/>
      <c r="G125" s="67"/>
      <c r="H125" s="51"/>
      <c r="I125" s="51"/>
      <c r="J125" s="51"/>
      <c r="K125" s="67"/>
      <c r="L125" s="72"/>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51"/>
      <c r="DC125" s="51"/>
      <c r="DD125" s="51"/>
      <c r="DE125" s="51"/>
      <c r="DF125" s="51"/>
    </row>
    <row r="126" spans="1:110">
      <c r="A126" s="61"/>
      <c r="C126" s="51"/>
      <c r="D126" s="67"/>
      <c r="E126" s="78"/>
      <c r="F126" s="51"/>
      <c r="G126" s="67"/>
      <c r="H126" s="51"/>
      <c r="I126" s="51"/>
      <c r="J126" s="51"/>
      <c r="K126" s="67"/>
      <c r="L126" s="72"/>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row>
    <row r="127" spans="1:110">
      <c r="A127" s="61"/>
      <c r="C127" s="51"/>
      <c r="D127" s="67"/>
      <c r="E127" s="78"/>
      <c r="F127" s="51"/>
      <c r="G127" s="67"/>
      <c r="H127" s="51"/>
      <c r="I127" s="51"/>
      <c r="J127" s="51"/>
      <c r="K127" s="67"/>
      <c r="L127" s="72"/>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row>
    <row r="128" spans="1:110">
      <c r="A128" s="61"/>
      <c r="C128" s="51"/>
      <c r="D128" s="67"/>
      <c r="E128" s="78"/>
      <c r="F128" s="51"/>
      <c r="G128" s="67"/>
      <c r="H128" s="51"/>
      <c r="I128" s="51"/>
      <c r="J128" s="51"/>
      <c r="K128" s="67"/>
      <c r="L128" s="72"/>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c r="CR128" s="51"/>
      <c r="CS128" s="51"/>
      <c r="CT128" s="51"/>
      <c r="CU128" s="51"/>
      <c r="CV128" s="51"/>
      <c r="CW128" s="51"/>
      <c r="CX128" s="51"/>
      <c r="CY128" s="51"/>
      <c r="CZ128" s="51"/>
      <c r="DA128" s="51"/>
      <c r="DB128" s="51"/>
      <c r="DC128" s="51"/>
      <c r="DD128" s="51"/>
      <c r="DE128" s="51"/>
      <c r="DF128" s="51"/>
    </row>
    <row r="129" spans="1:110">
      <c r="A129" s="61"/>
      <c r="C129" s="51"/>
      <c r="D129" s="67"/>
      <c r="E129" s="78"/>
      <c r="F129" s="51"/>
      <c r="G129" s="67"/>
      <c r="H129" s="51"/>
      <c r="I129" s="51"/>
      <c r="J129" s="51"/>
      <c r="K129" s="67"/>
      <c r="L129" s="72"/>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row>
    <row r="130" spans="1:110">
      <c r="A130" s="61"/>
      <c r="C130" s="51"/>
      <c r="D130" s="67"/>
      <c r="E130" s="78"/>
      <c r="F130" s="51"/>
      <c r="G130" s="67"/>
      <c r="H130" s="51"/>
      <c r="I130" s="51"/>
      <c r="J130" s="51"/>
      <c r="K130" s="67"/>
      <c r="L130" s="72"/>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51"/>
      <c r="DC130" s="51"/>
      <c r="DD130" s="51"/>
      <c r="DE130" s="51"/>
      <c r="DF130" s="51"/>
    </row>
    <row r="131" spans="1:110">
      <c r="A131" s="61"/>
      <c r="C131" s="51"/>
      <c r="D131" s="67"/>
      <c r="E131" s="78"/>
      <c r="F131" s="51"/>
      <c r="G131" s="67"/>
      <c r="H131" s="51"/>
      <c r="I131" s="51"/>
      <c r="J131" s="51"/>
      <c r="K131" s="67"/>
      <c r="L131" s="72"/>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row>
    <row r="132" spans="1:110">
      <c r="A132" s="61"/>
      <c r="C132" s="51"/>
      <c r="D132" s="67"/>
      <c r="E132" s="78"/>
      <c r="F132" s="51"/>
      <c r="G132" s="67"/>
      <c r="H132" s="51"/>
      <c r="I132" s="51"/>
      <c r="J132" s="51"/>
      <c r="K132" s="67"/>
      <c r="L132" s="72"/>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c r="CX132" s="51"/>
      <c r="CY132" s="51"/>
      <c r="CZ132" s="51"/>
      <c r="DA132" s="51"/>
      <c r="DB132" s="51"/>
      <c r="DC132" s="51"/>
      <c r="DD132" s="51"/>
      <c r="DE132" s="51"/>
      <c r="DF132" s="51"/>
    </row>
    <row r="133" spans="1:110">
      <c r="A133" s="61"/>
      <c r="C133" s="51"/>
      <c r="D133" s="67"/>
      <c r="E133" s="78"/>
      <c r="F133" s="51"/>
      <c r="G133" s="67"/>
      <c r="H133" s="51"/>
      <c r="I133" s="51"/>
      <c r="J133" s="51"/>
      <c r="K133" s="67"/>
      <c r="L133" s="72"/>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c r="CX133" s="51"/>
      <c r="CY133" s="51"/>
      <c r="CZ133" s="51"/>
      <c r="DA133" s="51"/>
      <c r="DB133" s="51"/>
      <c r="DC133" s="51"/>
      <c r="DD133" s="51"/>
      <c r="DE133" s="51"/>
      <c r="DF133" s="51"/>
    </row>
    <row r="134" spans="1:110">
      <c r="A134" s="61"/>
      <c r="C134" s="51"/>
      <c r="D134" s="67"/>
      <c r="E134" s="78"/>
      <c r="F134" s="51"/>
      <c r="G134" s="67"/>
      <c r="H134" s="51"/>
      <c r="I134" s="51"/>
      <c r="J134" s="51"/>
      <c r="K134" s="67"/>
      <c r="L134" s="72"/>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CW134" s="51"/>
      <c r="CX134" s="51"/>
      <c r="CY134" s="51"/>
      <c r="CZ134" s="51"/>
      <c r="DA134" s="51"/>
      <c r="DB134" s="51"/>
      <c r="DC134" s="51"/>
      <c r="DD134" s="51"/>
      <c r="DE134" s="51"/>
      <c r="DF134" s="51"/>
    </row>
    <row r="135" spans="1:110">
      <c r="A135" s="61"/>
      <c r="C135" s="51"/>
      <c r="D135" s="67"/>
      <c r="E135" s="78"/>
      <c r="F135" s="51"/>
      <c r="G135" s="67"/>
      <c r="H135" s="51"/>
      <c r="I135" s="51"/>
      <c r="J135" s="51"/>
      <c r="K135" s="67"/>
      <c r="L135" s="72"/>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c r="CS135" s="51"/>
      <c r="CT135" s="51"/>
      <c r="CU135" s="51"/>
      <c r="CV135" s="51"/>
      <c r="CW135" s="51"/>
      <c r="CX135" s="51"/>
      <c r="CY135" s="51"/>
      <c r="CZ135" s="51"/>
      <c r="DA135" s="51"/>
      <c r="DB135" s="51"/>
      <c r="DC135" s="51"/>
      <c r="DD135" s="51"/>
      <c r="DE135" s="51"/>
      <c r="DF135" s="51"/>
    </row>
    <row r="136" spans="1:110">
      <c r="A136" s="61"/>
      <c r="C136" s="51"/>
      <c r="D136" s="67"/>
      <c r="E136" s="78"/>
      <c r="F136" s="51"/>
      <c r="G136" s="67"/>
      <c r="H136" s="51"/>
      <c r="I136" s="51"/>
      <c r="J136" s="51"/>
      <c r="K136" s="67"/>
      <c r="L136" s="72"/>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51"/>
      <c r="DA136" s="51"/>
      <c r="DB136" s="51"/>
      <c r="DC136" s="51"/>
      <c r="DD136" s="51"/>
      <c r="DE136" s="51"/>
      <c r="DF136" s="51"/>
    </row>
    <row r="137" spans="1:110">
      <c r="A137" s="61"/>
      <c r="C137" s="51"/>
      <c r="D137" s="67"/>
      <c r="E137" s="78"/>
      <c r="F137" s="51"/>
      <c r="G137" s="67"/>
      <c r="H137" s="51"/>
      <c r="I137" s="51"/>
      <c r="J137" s="51"/>
      <c r="K137" s="67"/>
      <c r="L137" s="72"/>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51"/>
      <c r="DC137" s="51"/>
      <c r="DD137" s="51"/>
      <c r="DE137" s="51"/>
      <c r="DF137" s="51"/>
    </row>
    <row r="138" spans="1:110">
      <c r="A138" s="61"/>
      <c r="C138" s="51"/>
      <c r="D138" s="67"/>
      <c r="E138" s="78"/>
      <c r="F138" s="51"/>
      <c r="G138" s="67"/>
      <c r="H138" s="51"/>
      <c r="I138" s="51"/>
      <c r="J138" s="51"/>
      <c r="K138" s="67"/>
      <c r="L138" s="72"/>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51"/>
      <c r="DC138" s="51"/>
      <c r="DD138" s="51"/>
      <c r="DE138" s="51"/>
      <c r="DF138" s="51"/>
    </row>
    <row r="139" spans="1:110">
      <c r="A139" s="61"/>
      <c r="C139" s="51"/>
      <c r="D139" s="67"/>
      <c r="E139" s="78"/>
      <c r="F139" s="51"/>
      <c r="G139" s="67"/>
      <c r="H139" s="51"/>
      <c r="I139" s="51"/>
      <c r="J139" s="51"/>
      <c r="K139" s="67"/>
      <c r="L139" s="72"/>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51"/>
      <c r="DC139" s="51"/>
      <c r="DD139" s="51"/>
      <c r="DE139" s="51"/>
      <c r="DF139" s="51"/>
    </row>
    <row r="140" spans="1:110">
      <c r="A140" s="61"/>
      <c r="C140" s="51"/>
      <c r="D140" s="67"/>
      <c r="E140" s="78"/>
      <c r="F140" s="51"/>
      <c r="G140" s="67"/>
      <c r="H140" s="51"/>
      <c r="I140" s="51"/>
      <c r="J140" s="51"/>
      <c r="K140" s="67"/>
      <c r="L140" s="72"/>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51"/>
      <c r="CR140" s="51"/>
      <c r="CS140" s="51"/>
      <c r="CT140" s="51"/>
      <c r="CU140" s="51"/>
      <c r="CV140" s="51"/>
      <c r="CW140" s="51"/>
      <c r="CX140" s="51"/>
      <c r="CY140" s="51"/>
      <c r="CZ140" s="51"/>
      <c r="DA140" s="51"/>
      <c r="DB140" s="51"/>
      <c r="DC140" s="51"/>
      <c r="DD140" s="51"/>
      <c r="DE140" s="51"/>
      <c r="DF140" s="51"/>
    </row>
    <row r="141" spans="1:110">
      <c r="A141" s="61"/>
      <c r="C141" s="51"/>
      <c r="D141" s="67"/>
      <c r="E141" s="78"/>
      <c r="F141" s="51"/>
      <c r="G141" s="67"/>
      <c r="H141" s="51"/>
      <c r="I141" s="51"/>
      <c r="J141" s="51"/>
      <c r="K141" s="67"/>
      <c r="L141" s="72"/>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c r="CA141" s="51"/>
      <c r="CB141" s="51"/>
      <c r="CC141" s="51"/>
      <c r="CD141" s="51"/>
      <c r="CE141" s="51"/>
      <c r="CF141" s="51"/>
      <c r="CG141" s="51"/>
      <c r="CH141" s="51"/>
      <c r="CI141" s="51"/>
      <c r="CJ141" s="51"/>
      <c r="CK141" s="51"/>
      <c r="CL141" s="51"/>
      <c r="CM141" s="51"/>
      <c r="CN141" s="51"/>
      <c r="CO141" s="51"/>
      <c r="CP141" s="51"/>
      <c r="CQ141" s="51"/>
      <c r="CR141" s="51"/>
      <c r="CS141" s="51"/>
      <c r="CT141" s="51"/>
      <c r="CU141" s="51"/>
      <c r="CV141" s="51"/>
      <c r="CW141" s="51"/>
      <c r="CX141" s="51"/>
      <c r="CY141" s="51"/>
      <c r="CZ141" s="51"/>
      <c r="DA141" s="51"/>
      <c r="DB141" s="51"/>
      <c r="DC141" s="51"/>
      <c r="DD141" s="51"/>
      <c r="DE141" s="51"/>
      <c r="DF141" s="51"/>
    </row>
    <row r="142" spans="1:110">
      <c r="A142" s="61"/>
      <c r="C142" s="51"/>
      <c r="D142" s="67"/>
      <c r="E142" s="78"/>
      <c r="F142" s="51"/>
      <c r="G142" s="67"/>
      <c r="H142" s="51"/>
      <c r="I142" s="51"/>
      <c r="J142" s="51"/>
      <c r="K142" s="67"/>
      <c r="L142" s="72"/>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c r="CA142" s="51"/>
      <c r="CB142" s="51"/>
      <c r="CC142" s="51"/>
      <c r="CD142" s="51"/>
      <c r="CE142" s="51"/>
      <c r="CF142" s="51"/>
      <c r="CG142" s="51"/>
      <c r="CH142" s="51"/>
      <c r="CI142" s="51"/>
      <c r="CJ142" s="51"/>
      <c r="CK142" s="51"/>
      <c r="CL142" s="51"/>
      <c r="CM142" s="51"/>
      <c r="CN142" s="51"/>
      <c r="CO142" s="51"/>
      <c r="CP142" s="51"/>
      <c r="CQ142" s="51"/>
      <c r="CR142" s="51"/>
      <c r="CS142" s="51"/>
      <c r="CT142" s="51"/>
      <c r="CU142" s="51"/>
      <c r="CV142" s="51"/>
      <c r="CW142" s="51"/>
      <c r="CX142" s="51"/>
      <c r="CY142" s="51"/>
      <c r="CZ142" s="51"/>
      <c r="DA142" s="51"/>
      <c r="DB142" s="51"/>
      <c r="DC142" s="51"/>
      <c r="DD142" s="51"/>
      <c r="DE142" s="51"/>
      <c r="DF142" s="51"/>
    </row>
    <row r="143" spans="1:110">
      <c r="A143" s="61"/>
      <c r="C143" s="51"/>
      <c r="D143" s="67"/>
      <c r="E143" s="78"/>
      <c r="F143" s="51"/>
      <c r="G143" s="67"/>
      <c r="H143" s="51"/>
      <c r="I143" s="51"/>
      <c r="J143" s="51"/>
      <c r="K143" s="67"/>
      <c r="L143" s="72"/>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c r="CA143" s="51"/>
      <c r="CB143" s="51"/>
      <c r="CC143" s="51"/>
      <c r="CD143" s="51"/>
      <c r="CE143" s="51"/>
      <c r="CF143" s="51"/>
      <c r="CG143" s="51"/>
      <c r="CH143" s="51"/>
      <c r="CI143" s="51"/>
      <c r="CJ143" s="51"/>
      <c r="CK143" s="51"/>
      <c r="CL143" s="51"/>
      <c r="CM143" s="51"/>
      <c r="CN143" s="51"/>
      <c r="CO143" s="51"/>
      <c r="CP143" s="51"/>
      <c r="CQ143" s="51"/>
      <c r="CR143" s="51"/>
      <c r="CS143" s="51"/>
      <c r="CT143" s="51"/>
      <c r="CU143" s="51"/>
      <c r="CV143" s="51"/>
      <c r="CW143" s="51"/>
      <c r="CX143" s="51"/>
      <c r="CY143" s="51"/>
      <c r="CZ143" s="51"/>
      <c r="DA143" s="51"/>
      <c r="DB143" s="51"/>
      <c r="DC143" s="51"/>
      <c r="DD143" s="51"/>
      <c r="DE143" s="51"/>
      <c r="DF143" s="51"/>
    </row>
    <row r="144" spans="1:110">
      <c r="A144" s="61"/>
      <c r="C144" s="51"/>
      <c r="D144" s="67"/>
      <c r="E144" s="78"/>
      <c r="F144" s="51"/>
      <c r="G144" s="67"/>
      <c r="H144" s="51"/>
      <c r="I144" s="51"/>
      <c r="J144" s="51"/>
      <c r="K144" s="67"/>
      <c r="L144" s="72"/>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c r="CR144" s="51"/>
      <c r="CS144" s="51"/>
      <c r="CT144" s="51"/>
      <c r="CU144" s="51"/>
      <c r="CV144" s="51"/>
      <c r="CW144" s="51"/>
      <c r="CX144" s="51"/>
      <c r="CY144" s="51"/>
      <c r="CZ144" s="51"/>
      <c r="DA144" s="51"/>
      <c r="DB144" s="51"/>
      <c r="DC144" s="51"/>
      <c r="DD144" s="51"/>
      <c r="DE144" s="51"/>
      <c r="DF144" s="51"/>
    </row>
    <row r="145" spans="1:110">
      <c r="A145" s="61"/>
      <c r="C145" s="51"/>
      <c r="D145" s="67"/>
      <c r="E145" s="78"/>
      <c r="F145" s="51"/>
      <c r="G145" s="67"/>
      <c r="H145" s="51"/>
      <c r="I145" s="51"/>
      <c r="J145" s="51"/>
      <c r="K145" s="67"/>
      <c r="L145" s="72"/>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51"/>
      <c r="CM145" s="51"/>
      <c r="CN145" s="51"/>
      <c r="CO145" s="51"/>
      <c r="CP145" s="51"/>
      <c r="CQ145" s="51"/>
      <c r="CR145" s="51"/>
      <c r="CS145" s="51"/>
      <c r="CT145" s="51"/>
      <c r="CU145" s="51"/>
      <c r="CV145" s="51"/>
      <c r="CW145" s="51"/>
      <c r="CX145" s="51"/>
      <c r="CY145" s="51"/>
      <c r="CZ145" s="51"/>
      <c r="DA145" s="51"/>
      <c r="DB145" s="51"/>
      <c r="DC145" s="51"/>
      <c r="DD145" s="51"/>
      <c r="DE145" s="51"/>
      <c r="DF145" s="51"/>
    </row>
    <row r="146" spans="1:110">
      <c r="A146" s="61"/>
      <c r="C146" s="51"/>
      <c r="D146" s="67"/>
      <c r="E146" s="78"/>
      <c r="F146" s="51"/>
      <c r="G146" s="67"/>
      <c r="H146" s="51"/>
      <c r="I146" s="51"/>
      <c r="J146" s="51"/>
      <c r="K146" s="67"/>
      <c r="L146" s="72"/>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c r="CS146" s="51"/>
      <c r="CT146" s="51"/>
      <c r="CU146" s="51"/>
      <c r="CV146" s="51"/>
      <c r="CW146" s="51"/>
      <c r="CX146" s="51"/>
      <c r="CY146" s="51"/>
      <c r="CZ146" s="51"/>
      <c r="DA146" s="51"/>
      <c r="DB146" s="51"/>
      <c r="DC146" s="51"/>
      <c r="DD146" s="51"/>
      <c r="DE146" s="51"/>
      <c r="DF146" s="51"/>
    </row>
    <row r="147" spans="1:110">
      <c r="A147" s="61"/>
      <c r="C147" s="51"/>
      <c r="D147" s="67"/>
      <c r="E147" s="78"/>
      <c r="F147" s="51"/>
      <c r="G147" s="67"/>
      <c r="H147" s="51"/>
      <c r="I147" s="51"/>
      <c r="J147" s="51"/>
      <c r="K147" s="67"/>
      <c r="L147" s="72"/>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row>
    <row r="148" spans="1:110">
      <c r="A148" s="61"/>
      <c r="C148" s="51"/>
      <c r="D148" s="67"/>
      <c r="E148" s="78"/>
      <c r="F148" s="51"/>
      <c r="G148" s="67"/>
      <c r="H148" s="51"/>
      <c r="I148" s="51"/>
      <c r="J148" s="51"/>
      <c r="K148" s="67"/>
      <c r="L148" s="72"/>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c r="CR148" s="51"/>
      <c r="CS148" s="51"/>
      <c r="CT148" s="51"/>
      <c r="CU148" s="51"/>
      <c r="CV148" s="51"/>
      <c r="CW148" s="51"/>
      <c r="CX148" s="51"/>
      <c r="CY148" s="51"/>
      <c r="CZ148" s="51"/>
      <c r="DA148" s="51"/>
      <c r="DB148" s="51"/>
      <c r="DC148" s="51"/>
      <c r="DD148" s="51"/>
      <c r="DE148" s="51"/>
      <c r="DF148" s="51"/>
    </row>
    <row r="149" spans="1:110">
      <c r="A149" s="61"/>
      <c r="C149" s="51"/>
      <c r="D149" s="67"/>
      <c r="E149" s="78"/>
      <c r="F149" s="51"/>
      <c r="G149" s="67"/>
      <c r="H149" s="51"/>
      <c r="I149" s="51"/>
      <c r="J149" s="51"/>
      <c r="K149" s="67"/>
      <c r="L149" s="72"/>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51"/>
      <c r="DC149" s="51"/>
      <c r="DD149" s="51"/>
      <c r="DE149" s="51"/>
      <c r="DF149" s="51"/>
    </row>
    <row r="150" spans="1:110">
      <c r="A150" s="61"/>
      <c r="C150" s="51"/>
      <c r="D150" s="67"/>
      <c r="E150" s="78"/>
      <c r="F150" s="51"/>
      <c r="G150" s="67"/>
      <c r="H150" s="51"/>
      <c r="I150" s="51"/>
      <c r="J150" s="51"/>
      <c r="K150" s="67"/>
      <c r="L150" s="72"/>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c r="CS150" s="51"/>
      <c r="CT150" s="51"/>
      <c r="CU150" s="51"/>
      <c r="CV150" s="51"/>
      <c r="CW150" s="51"/>
      <c r="CX150" s="51"/>
      <c r="CY150" s="51"/>
      <c r="CZ150" s="51"/>
      <c r="DA150" s="51"/>
      <c r="DB150" s="51"/>
      <c r="DC150" s="51"/>
      <c r="DD150" s="51"/>
      <c r="DE150" s="51"/>
      <c r="DF150" s="51"/>
    </row>
    <row r="151" spans="1:110">
      <c r="A151" s="61"/>
      <c r="C151" s="51"/>
      <c r="D151" s="67"/>
      <c r="E151" s="78"/>
      <c r="F151" s="51"/>
      <c r="G151" s="67"/>
      <c r="H151" s="51"/>
      <c r="I151" s="51"/>
      <c r="J151" s="51"/>
      <c r="K151" s="67"/>
      <c r="L151" s="72"/>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51"/>
      <c r="DC151" s="51"/>
      <c r="DD151" s="51"/>
      <c r="DE151" s="51"/>
      <c r="DF151" s="51"/>
    </row>
    <row r="152" spans="1:110">
      <c r="A152" s="61"/>
      <c r="C152" s="51"/>
      <c r="D152" s="67"/>
      <c r="E152" s="78"/>
      <c r="F152" s="51"/>
      <c r="G152" s="67"/>
      <c r="H152" s="51"/>
      <c r="I152" s="51"/>
      <c r="J152" s="51"/>
      <c r="K152" s="67"/>
      <c r="L152" s="72"/>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51"/>
      <c r="DC152" s="51"/>
      <c r="DD152" s="51"/>
      <c r="DE152" s="51"/>
      <c r="DF152" s="51"/>
    </row>
    <row r="153" spans="1:110">
      <c r="A153" s="61"/>
      <c r="C153" s="51"/>
      <c r="D153" s="67"/>
      <c r="E153" s="78"/>
      <c r="F153" s="51"/>
      <c r="G153" s="67"/>
      <c r="H153" s="51"/>
      <c r="I153" s="51"/>
      <c r="J153" s="51"/>
      <c r="K153" s="67"/>
      <c r="L153" s="72"/>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c r="CR153" s="51"/>
      <c r="CS153" s="51"/>
      <c r="CT153" s="51"/>
      <c r="CU153" s="51"/>
      <c r="CV153" s="51"/>
      <c r="CW153" s="51"/>
      <c r="CX153" s="51"/>
      <c r="CY153" s="51"/>
      <c r="CZ153" s="51"/>
      <c r="DA153" s="51"/>
      <c r="DB153" s="51"/>
      <c r="DC153" s="51"/>
      <c r="DD153" s="51"/>
      <c r="DE153" s="51"/>
      <c r="DF153" s="51"/>
    </row>
    <row r="154" spans="1:110">
      <c r="A154" s="61"/>
      <c r="C154" s="51"/>
      <c r="D154" s="67"/>
      <c r="E154" s="78"/>
      <c r="F154" s="51"/>
      <c r="G154" s="67"/>
      <c r="H154" s="51"/>
      <c r="I154" s="51"/>
      <c r="J154" s="51"/>
      <c r="K154" s="67"/>
      <c r="L154" s="72"/>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c r="CT154" s="51"/>
      <c r="CU154" s="51"/>
      <c r="CV154" s="51"/>
      <c r="CW154" s="51"/>
      <c r="CX154" s="51"/>
      <c r="CY154" s="51"/>
      <c r="CZ154" s="51"/>
      <c r="DA154" s="51"/>
      <c r="DB154" s="51"/>
      <c r="DC154" s="51"/>
      <c r="DD154" s="51"/>
      <c r="DE154" s="51"/>
      <c r="DF154" s="51"/>
    </row>
    <row r="155" spans="1:110">
      <c r="A155" s="61"/>
      <c r="C155" s="51"/>
      <c r="D155" s="67"/>
      <c r="E155" s="78"/>
      <c r="F155" s="51"/>
      <c r="G155" s="67"/>
      <c r="H155" s="51"/>
      <c r="I155" s="51"/>
      <c r="J155" s="51"/>
      <c r="K155" s="67"/>
      <c r="L155" s="72"/>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c r="CL155" s="51"/>
      <c r="CM155" s="51"/>
      <c r="CN155" s="51"/>
      <c r="CO155" s="51"/>
      <c r="CP155" s="51"/>
      <c r="CQ155" s="51"/>
      <c r="CR155" s="51"/>
      <c r="CS155" s="51"/>
      <c r="CT155" s="51"/>
      <c r="CU155" s="51"/>
      <c r="CV155" s="51"/>
      <c r="CW155" s="51"/>
      <c r="CX155" s="51"/>
      <c r="CY155" s="51"/>
      <c r="CZ155" s="51"/>
      <c r="DA155" s="51"/>
      <c r="DB155" s="51"/>
      <c r="DC155" s="51"/>
      <c r="DD155" s="51"/>
      <c r="DE155" s="51"/>
      <c r="DF155" s="51"/>
    </row>
    <row r="156" spans="1:110">
      <c r="A156" s="61"/>
      <c r="C156" s="51"/>
      <c r="D156" s="67"/>
      <c r="E156" s="78"/>
      <c r="F156" s="51"/>
      <c r="G156" s="67"/>
      <c r="H156" s="51"/>
      <c r="I156" s="51"/>
      <c r="J156" s="51"/>
      <c r="K156" s="67"/>
      <c r="L156" s="72"/>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c r="CR156" s="51"/>
      <c r="CS156" s="51"/>
      <c r="CT156" s="51"/>
      <c r="CU156" s="51"/>
      <c r="CV156" s="51"/>
      <c r="CW156" s="51"/>
      <c r="CX156" s="51"/>
      <c r="CY156" s="51"/>
      <c r="CZ156" s="51"/>
      <c r="DA156" s="51"/>
      <c r="DB156" s="51"/>
      <c r="DC156" s="51"/>
      <c r="DD156" s="51"/>
      <c r="DE156" s="51"/>
      <c r="DF156" s="51"/>
    </row>
    <row r="157" spans="1:110">
      <c r="A157" s="61"/>
      <c r="C157" s="51"/>
      <c r="D157" s="67"/>
      <c r="E157" s="78"/>
      <c r="F157" s="51"/>
      <c r="G157" s="67"/>
      <c r="H157" s="51"/>
      <c r="I157" s="51"/>
      <c r="J157" s="51"/>
      <c r="K157" s="67"/>
      <c r="L157" s="72"/>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c r="CW157" s="51"/>
      <c r="CX157" s="51"/>
      <c r="CY157" s="51"/>
      <c r="CZ157" s="51"/>
      <c r="DA157" s="51"/>
      <c r="DB157" s="51"/>
      <c r="DC157" s="51"/>
      <c r="DD157" s="51"/>
      <c r="DE157" s="51"/>
      <c r="DF157" s="51"/>
    </row>
    <row r="158" spans="1:110">
      <c r="A158" s="61"/>
      <c r="C158" s="51"/>
      <c r="D158" s="67"/>
      <c r="E158" s="78"/>
      <c r="F158" s="51"/>
      <c r="G158" s="67"/>
      <c r="H158" s="51"/>
      <c r="I158" s="51"/>
      <c r="J158" s="51"/>
      <c r="K158" s="67"/>
      <c r="L158" s="72"/>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c r="CS158" s="51"/>
      <c r="CT158" s="51"/>
      <c r="CU158" s="51"/>
      <c r="CV158" s="51"/>
      <c r="CW158" s="51"/>
      <c r="CX158" s="51"/>
      <c r="CY158" s="51"/>
      <c r="CZ158" s="51"/>
      <c r="DA158" s="51"/>
      <c r="DB158" s="51"/>
      <c r="DC158" s="51"/>
      <c r="DD158" s="51"/>
      <c r="DE158" s="51"/>
      <c r="DF158" s="51"/>
    </row>
    <row r="159" spans="1:110">
      <c r="A159" s="61"/>
      <c r="C159" s="51"/>
      <c r="D159" s="67"/>
      <c r="E159" s="78"/>
      <c r="F159" s="51"/>
      <c r="G159" s="67"/>
      <c r="H159" s="51"/>
      <c r="I159" s="51"/>
      <c r="J159" s="51"/>
      <c r="K159" s="67"/>
      <c r="L159" s="72"/>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row>
    <row r="160" spans="1:110">
      <c r="A160" s="61"/>
      <c r="C160" s="51"/>
      <c r="D160" s="67"/>
      <c r="E160" s="78"/>
      <c r="F160" s="51"/>
      <c r="G160" s="67"/>
      <c r="H160" s="51"/>
      <c r="I160" s="51"/>
      <c r="J160" s="51"/>
      <c r="K160" s="67"/>
      <c r="L160" s="72"/>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row>
    <row r="161" spans="1:110">
      <c r="A161" s="61"/>
      <c r="C161" s="51"/>
      <c r="D161" s="67"/>
      <c r="E161" s="78"/>
      <c r="F161" s="51"/>
      <c r="G161" s="67"/>
      <c r="H161" s="51"/>
      <c r="I161" s="51"/>
      <c r="J161" s="51"/>
      <c r="K161" s="67"/>
      <c r="L161" s="72"/>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c r="CW161" s="51"/>
      <c r="CX161" s="51"/>
      <c r="CY161" s="51"/>
      <c r="CZ161" s="51"/>
      <c r="DA161" s="51"/>
      <c r="DB161" s="51"/>
      <c r="DC161" s="51"/>
      <c r="DD161" s="51"/>
      <c r="DE161" s="51"/>
      <c r="DF161" s="51"/>
    </row>
    <row r="162" spans="1:110">
      <c r="A162" s="61"/>
      <c r="C162" s="51"/>
      <c r="D162" s="67"/>
      <c r="E162" s="78"/>
      <c r="F162" s="51"/>
      <c r="G162" s="67"/>
      <c r="H162" s="51"/>
      <c r="I162" s="51"/>
      <c r="J162" s="51"/>
      <c r="K162" s="67"/>
      <c r="L162" s="72"/>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c r="CS162" s="51"/>
      <c r="CT162" s="51"/>
      <c r="CU162" s="51"/>
      <c r="CV162" s="51"/>
      <c r="CW162" s="51"/>
      <c r="CX162" s="51"/>
      <c r="CY162" s="51"/>
      <c r="CZ162" s="51"/>
      <c r="DA162" s="51"/>
      <c r="DB162" s="51"/>
      <c r="DC162" s="51"/>
      <c r="DD162" s="51"/>
      <c r="DE162" s="51"/>
      <c r="DF162" s="51"/>
    </row>
    <row r="163" spans="1:110">
      <c r="A163" s="61"/>
      <c r="C163" s="51"/>
      <c r="D163" s="67"/>
      <c r="E163" s="78"/>
      <c r="F163" s="51"/>
      <c r="G163" s="67"/>
      <c r="H163" s="51"/>
      <c r="I163" s="51"/>
      <c r="J163" s="51"/>
      <c r="K163" s="67"/>
      <c r="L163" s="72"/>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c r="CR163" s="51"/>
      <c r="CS163" s="51"/>
      <c r="CT163" s="51"/>
      <c r="CU163" s="51"/>
      <c r="CV163" s="51"/>
      <c r="CW163" s="51"/>
      <c r="CX163" s="51"/>
      <c r="CY163" s="51"/>
      <c r="CZ163" s="51"/>
      <c r="DA163" s="51"/>
      <c r="DB163" s="51"/>
      <c r="DC163" s="51"/>
      <c r="DD163" s="51"/>
      <c r="DE163" s="51"/>
      <c r="DF163" s="51"/>
    </row>
    <row r="164" spans="1:110">
      <c r="A164" s="61"/>
      <c r="C164" s="51"/>
      <c r="D164" s="67"/>
      <c r="E164" s="78"/>
      <c r="F164" s="51"/>
      <c r="G164" s="67"/>
      <c r="H164" s="51"/>
      <c r="I164" s="51"/>
      <c r="J164" s="51"/>
      <c r="K164" s="67"/>
      <c r="L164" s="72"/>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1"/>
      <c r="CY164" s="51"/>
      <c r="CZ164" s="51"/>
      <c r="DA164" s="51"/>
      <c r="DB164" s="51"/>
      <c r="DC164" s="51"/>
      <c r="DD164" s="51"/>
      <c r="DE164" s="51"/>
      <c r="DF164" s="51"/>
    </row>
    <row r="165" spans="1:110">
      <c r="A165" s="61"/>
      <c r="C165" s="51"/>
      <c r="D165" s="67"/>
      <c r="E165" s="78"/>
      <c r="F165" s="51"/>
      <c r="G165" s="67"/>
      <c r="H165" s="51"/>
      <c r="I165" s="51"/>
      <c r="J165" s="51"/>
      <c r="K165" s="67"/>
      <c r="L165" s="72"/>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c r="CT165" s="51"/>
      <c r="CU165" s="51"/>
      <c r="CV165" s="51"/>
      <c r="CW165" s="51"/>
      <c r="CX165" s="51"/>
      <c r="CY165" s="51"/>
      <c r="CZ165" s="51"/>
      <c r="DA165" s="51"/>
      <c r="DB165" s="51"/>
      <c r="DC165" s="51"/>
      <c r="DD165" s="51"/>
      <c r="DE165" s="51"/>
      <c r="DF165" s="51"/>
    </row>
    <row r="166" spans="1:110">
      <c r="A166" s="61"/>
      <c r="C166" s="51"/>
      <c r="D166" s="67"/>
      <c r="E166" s="78"/>
      <c r="F166" s="51"/>
      <c r="G166" s="67"/>
      <c r="H166" s="51"/>
      <c r="I166" s="51"/>
      <c r="J166" s="51"/>
      <c r="K166" s="67"/>
      <c r="L166" s="72"/>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c r="CR166" s="51"/>
      <c r="CS166" s="51"/>
      <c r="CT166" s="51"/>
      <c r="CU166" s="51"/>
      <c r="CV166" s="51"/>
      <c r="CW166" s="51"/>
      <c r="CX166" s="51"/>
      <c r="CY166" s="51"/>
      <c r="CZ166" s="51"/>
      <c r="DA166" s="51"/>
      <c r="DB166" s="51"/>
      <c r="DC166" s="51"/>
      <c r="DD166" s="51"/>
      <c r="DE166" s="51"/>
      <c r="DF166" s="51"/>
    </row>
    <row r="167" spans="1:110">
      <c r="A167" s="61"/>
      <c r="C167" s="51"/>
      <c r="D167" s="67"/>
      <c r="E167" s="78"/>
      <c r="F167" s="51"/>
      <c r="G167" s="67"/>
      <c r="H167" s="51"/>
      <c r="I167" s="51"/>
      <c r="J167" s="51"/>
      <c r="K167" s="67"/>
      <c r="L167" s="72"/>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c r="CS167" s="51"/>
      <c r="CT167" s="51"/>
      <c r="CU167" s="51"/>
      <c r="CV167" s="51"/>
      <c r="CW167" s="51"/>
      <c r="CX167" s="51"/>
      <c r="CY167" s="51"/>
      <c r="CZ167" s="51"/>
      <c r="DA167" s="51"/>
      <c r="DB167" s="51"/>
      <c r="DC167" s="51"/>
      <c r="DD167" s="51"/>
      <c r="DE167" s="51"/>
      <c r="DF167" s="51"/>
    </row>
    <row r="168" spans="1:110">
      <c r="A168" s="61"/>
      <c r="C168" s="51"/>
      <c r="D168" s="67"/>
      <c r="E168" s="78"/>
      <c r="F168" s="51"/>
      <c r="G168" s="67"/>
      <c r="H168" s="51"/>
      <c r="I168" s="51"/>
      <c r="J168" s="51"/>
      <c r="K168" s="67"/>
      <c r="L168" s="72"/>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51"/>
      <c r="CR168" s="51"/>
      <c r="CS168" s="51"/>
      <c r="CT168" s="51"/>
      <c r="CU168" s="51"/>
      <c r="CV168" s="51"/>
      <c r="CW168" s="51"/>
      <c r="CX168" s="51"/>
      <c r="CY168" s="51"/>
      <c r="CZ168" s="51"/>
      <c r="DA168" s="51"/>
      <c r="DB168" s="51"/>
      <c r="DC168" s="51"/>
      <c r="DD168" s="51"/>
      <c r="DE168" s="51"/>
      <c r="DF168" s="51"/>
    </row>
    <row r="169" spans="1:110">
      <c r="A169" s="61"/>
      <c r="C169" s="51"/>
      <c r="D169" s="67"/>
      <c r="E169" s="78"/>
      <c r="F169" s="51"/>
      <c r="G169" s="67"/>
      <c r="H169" s="51"/>
      <c r="I169" s="51"/>
      <c r="J169" s="51"/>
      <c r="K169" s="67"/>
      <c r="L169" s="72"/>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c r="CS169" s="51"/>
      <c r="CT169" s="51"/>
      <c r="CU169" s="51"/>
      <c r="CV169" s="51"/>
      <c r="CW169" s="51"/>
      <c r="CX169" s="51"/>
      <c r="CY169" s="51"/>
      <c r="CZ169" s="51"/>
      <c r="DA169" s="51"/>
      <c r="DB169" s="51"/>
      <c r="DC169" s="51"/>
      <c r="DD169" s="51"/>
      <c r="DE169" s="51"/>
      <c r="DF169" s="51"/>
    </row>
    <row r="170" spans="1:110">
      <c r="A170" s="61"/>
      <c r="C170" s="51"/>
      <c r="D170" s="67"/>
      <c r="E170" s="78"/>
      <c r="F170" s="51"/>
      <c r="G170" s="67"/>
      <c r="H170" s="51"/>
      <c r="I170" s="51"/>
      <c r="J170" s="51"/>
      <c r="K170" s="67"/>
      <c r="L170" s="72"/>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1"/>
      <c r="CR170" s="51"/>
      <c r="CS170" s="51"/>
      <c r="CT170" s="51"/>
      <c r="CU170" s="51"/>
      <c r="CV170" s="51"/>
      <c r="CW170" s="51"/>
      <c r="CX170" s="51"/>
      <c r="CY170" s="51"/>
      <c r="CZ170" s="51"/>
      <c r="DA170" s="51"/>
      <c r="DB170" s="51"/>
      <c r="DC170" s="51"/>
      <c r="DD170" s="51"/>
      <c r="DE170" s="51"/>
      <c r="DF170" s="51"/>
    </row>
    <row r="171" spans="1:110">
      <c r="A171" s="61"/>
      <c r="C171" s="51"/>
      <c r="D171" s="67"/>
      <c r="E171" s="78"/>
      <c r="F171" s="51"/>
      <c r="G171" s="67"/>
      <c r="H171" s="51"/>
      <c r="I171" s="51"/>
      <c r="J171" s="51"/>
      <c r="K171" s="67"/>
      <c r="L171" s="72"/>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c r="CW171" s="51"/>
      <c r="CX171" s="51"/>
      <c r="CY171" s="51"/>
      <c r="CZ171" s="51"/>
      <c r="DA171" s="51"/>
      <c r="DB171" s="51"/>
      <c r="DC171" s="51"/>
      <c r="DD171" s="51"/>
      <c r="DE171" s="51"/>
      <c r="DF171" s="51"/>
    </row>
    <row r="172" spans="1:110">
      <c r="A172" s="61"/>
      <c r="C172" s="51"/>
      <c r="D172" s="67"/>
      <c r="E172" s="78"/>
      <c r="F172" s="51"/>
      <c r="G172" s="67"/>
      <c r="H172" s="51"/>
      <c r="I172" s="51"/>
      <c r="J172" s="51"/>
      <c r="K172" s="67"/>
      <c r="L172" s="72"/>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1"/>
      <c r="CR172" s="51"/>
      <c r="CS172" s="51"/>
      <c r="CT172" s="51"/>
      <c r="CU172" s="51"/>
      <c r="CV172" s="51"/>
      <c r="CW172" s="51"/>
      <c r="CX172" s="51"/>
      <c r="CY172" s="51"/>
      <c r="CZ172" s="51"/>
      <c r="DA172" s="51"/>
      <c r="DB172" s="51"/>
      <c r="DC172" s="51"/>
      <c r="DD172" s="51"/>
      <c r="DE172" s="51"/>
      <c r="DF172" s="51"/>
    </row>
    <row r="173" spans="1:110">
      <c r="A173" s="61"/>
      <c r="C173" s="51"/>
      <c r="D173" s="67"/>
      <c r="E173" s="78"/>
      <c r="F173" s="51"/>
      <c r="G173" s="67"/>
      <c r="H173" s="51"/>
      <c r="I173" s="51"/>
      <c r="J173" s="51"/>
      <c r="K173" s="67"/>
      <c r="L173" s="72"/>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1"/>
      <c r="CR173" s="51"/>
      <c r="CS173" s="51"/>
      <c r="CT173" s="51"/>
      <c r="CU173" s="51"/>
      <c r="CV173" s="51"/>
      <c r="CW173" s="51"/>
      <c r="CX173" s="51"/>
      <c r="CY173" s="51"/>
      <c r="CZ173" s="51"/>
      <c r="DA173" s="51"/>
      <c r="DB173" s="51"/>
      <c r="DC173" s="51"/>
      <c r="DD173" s="51"/>
      <c r="DE173" s="51"/>
      <c r="DF173" s="51"/>
    </row>
    <row r="174" spans="1:110">
      <c r="A174" s="61"/>
      <c r="C174" s="51"/>
      <c r="D174" s="67"/>
      <c r="E174" s="78"/>
      <c r="F174" s="51"/>
      <c r="G174" s="67"/>
      <c r="H174" s="51"/>
      <c r="I174" s="51"/>
      <c r="J174" s="51"/>
      <c r="K174" s="67"/>
      <c r="L174" s="72"/>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CR174" s="51"/>
      <c r="CS174" s="51"/>
      <c r="CT174" s="51"/>
      <c r="CU174" s="51"/>
      <c r="CV174" s="51"/>
      <c r="CW174" s="51"/>
      <c r="CX174" s="51"/>
      <c r="CY174" s="51"/>
      <c r="CZ174" s="51"/>
      <c r="DA174" s="51"/>
      <c r="DB174" s="51"/>
      <c r="DC174" s="51"/>
      <c r="DD174" s="51"/>
      <c r="DE174" s="51"/>
      <c r="DF174" s="51"/>
    </row>
    <row r="175" spans="1:110">
      <c r="A175" s="61"/>
      <c r="C175" s="51"/>
      <c r="D175" s="67"/>
      <c r="E175" s="78"/>
      <c r="F175" s="51"/>
      <c r="G175" s="67"/>
      <c r="H175" s="51"/>
      <c r="I175" s="51"/>
      <c r="J175" s="51"/>
      <c r="K175" s="67"/>
      <c r="L175" s="72"/>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c r="CL175" s="51"/>
      <c r="CM175" s="51"/>
      <c r="CN175" s="51"/>
      <c r="CO175" s="51"/>
      <c r="CP175" s="51"/>
      <c r="CQ175" s="51"/>
      <c r="CR175" s="51"/>
      <c r="CS175" s="51"/>
      <c r="CT175" s="51"/>
      <c r="CU175" s="51"/>
      <c r="CV175" s="51"/>
      <c r="CW175" s="51"/>
      <c r="CX175" s="51"/>
      <c r="CY175" s="51"/>
      <c r="CZ175" s="51"/>
      <c r="DA175" s="51"/>
      <c r="DB175" s="51"/>
      <c r="DC175" s="51"/>
      <c r="DD175" s="51"/>
      <c r="DE175" s="51"/>
      <c r="DF175" s="51"/>
    </row>
    <row r="176" spans="1:110">
      <c r="A176" s="61"/>
      <c r="C176" s="51"/>
      <c r="D176" s="67"/>
      <c r="E176" s="78"/>
      <c r="F176" s="51"/>
      <c r="G176" s="67"/>
      <c r="H176" s="51"/>
      <c r="I176" s="51"/>
      <c r="J176" s="51"/>
      <c r="K176" s="67"/>
      <c r="L176" s="72"/>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c r="CL176" s="51"/>
      <c r="CM176" s="51"/>
      <c r="CN176" s="51"/>
      <c r="CO176" s="51"/>
      <c r="CP176" s="51"/>
      <c r="CQ176" s="51"/>
      <c r="CR176" s="51"/>
      <c r="CS176" s="51"/>
      <c r="CT176" s="51"/>
      <c r="CU176" s="51"/>
      <c r="CV176" s="51"/>
      <c r="CW176" s="51"/>
      <c r="CX176" s="51"/>
      <c r="CY176" s="51"/>
      <c r="CZ176" s="51"/>
      <c r="DA176" s="51"/>
      <c r="DB176" s="51"/>
      <c r="DC176" s="51"/>
      <c r="DD176" s="51"/>
      <c r="DE176" s="51"/>
      <c r="DF176" s="51"/>
    </row>
    <row r="177" spans="1:110">
      <c r="A177" s="61"/>
      <c r="C177" s="51"/>
      <c r="D177" s="67"/>
      <c r="E177" s="78"/>
      <c r="F177" s="51"/>
      <c r="G177" s="67"/>
      <c r="H177" s="51"/>
      <c r="I177" s="51"/>
      <c r="J177" s="51"/>
      <c r="K177" s="67"/>
      <c r="L177" s="72"/>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51"/>
      <c r="BW177" s="51"/>
      <c r="BX177" s="51"/>
      <c r="BY177" s="51"/>
      <c r="BZ177" s="51"/>
      <c r="CA177" s="51"/>
      <c r="CB177" s="51"/>
      <c r="CC177" s="51"/>
      <c r="CD177" s="51"/>
      <c r="CE177" s="51"/>
      <c r="CF177" s="51"/>
      <c r="CG177" s="51"/>
      <c r="CH177" s="51"/>
      <c r="CI177" s="51"/>
      <c r="CJ177" s="51"/>
      <c r="CK177" s="51"/>
      <c r="CL177" s="51"/>
      <c r="CM177" s="51"/>
      <c r="CN177" s="51"/>
      <c r="CO177" s="51"/>
      <c r="CP177" s="51"/>
      <c r="CQ177" s="51"/>
      <c r="CR177" s="51"/>
      <c r="CS177" s="51"/>
      <c r="CT177" s="51"/>
      <c r="CU177" s="51"/>
      <c r="CV177" s="51"/>
      <c r="CW177" s="51"/>
      <c r="CX177" s="51"/>
      <c r="CY177" s="51"/>
      <c r="CZ177" s="51"/>
      <c r="DA177" s="51"/>
      <c r="DB177" s="51"/>
      <c r="DC177" s="51"/>
      <c r="DD177" s="51"/>
      <c r="DE177" s="51"/>
      <c r="DF177" s="51"/>
    </row>
    <row r="178" spans="1:110">
      <c r="A178" s="61"/>
      <c r="C178" s="51"/>
      <c r="D178" s="67"/>
      <c r="E178" s="78"/>
      <c r="F178" s="51"/>
      <c r="G178" s="67"/>
      <c r="H178" s="51"/>
      <c r="I178" s="51"/>
      <c r="J178" s="51"/>
      <c r="K178" s="67"/>
      <c r="L178" s="72"/>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51"/>
      <c r="CM178" s="51"/>
      <c r="CN178" s="51"/>
      <c r="CO178" s="51"/>
      <c r="CP178" s="51"/>
      <c r="CQ178" s="51"/>
      <c r="CR178" s="51"/>
      <c r="CS178" s="51"/>
      <c r="CT178" s="51"/>
      <c r="CU178" s="51"/>
      <c r="CV178" s="51"/>
      <c r="CW178" s="51"/>
      <c r="CX178" s="51"/>
      <c r="CY178" s="51"/>
      <c r="CZ178" s="51"/>
      <c r="DA178" s="51"/>
      <c r="DB178" s="51"/>
      <c r="DC178" s="51"/>
      <c r="DD178" s="51"/>
      <c r="DE178" s="51"/>
      <c r="DF178" s="51"/>
    </row>
    <row r="179" spans="1:110">
      <c r="A179" s="61"/>
      <c r="C179" s="51"/>
      <c r="D179" s="67"/>
      <c r="E179" s="78"/>
      <c r="F179" s="51"/>
      <c r="G179" s="67"/>
      <c r="H179" s="51"/>
      <c r="I179" s="51"/>
      <c r="J179" s="51"/>
      <c r="K179" s="67"/>
      <c r="L179" s="72"/>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c r="CR179" s="51"/>
      <c r="CS179" s="51"/>
      <c r="CT179" s="51"/>
      <c r="CU179" s="51"/>
      <c r="CV179" s="51"/>
      <c r="CW179" s="51"/>
      <c r="CX179" s="51"/>
      <c r="CY179" s="51"/>
      <c r="CZ179" s="51"/>
      <c r="DA179" s="51"/>
      <c r="DB179" s="51"/>
      <c r="DC179" s="51"/>
      <c r="DD179" s="51"/>
      <c r="DE179" s="51"/>
      <c r="DF179" s="51"/>
    </row>
    <row r="180" spans="1:110">
      <c r="A180" s="61"/>
      <c r="C180" s="51"/>
      <c r="D180" s="67"/>
      <c r="E180" s="78"/>
      <c r="F180" s="51"/>
      <c r="G180" s="67"/>
      <c r="H180" s="51"/>
      <c r="I180" s="51"/>
      <c r="J180" s="51"/>
      <c r="K180" s="67"/>
      <c r="L180" s="72"/>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51"/>
      <c r="CM180" s="51"/>
      <c r="CN180" s="51"/>
      <c r="CO180" s="51"/>
      <c r="CP180" s="51"/>
      <c r="CQ180" s="51"/>
      <c r="CR180" s="51"/>
      <c r="CS180" s="51"/>
      <c r="CT180" s="51"/>
      <c r="CU180" s="51"/>
      <c r="CV180" s="51"/>
      <c r="CW180" s="51"/>
      <c r="CX180" s="51"/>
      <c r="CY180" s="51"/>
      <c r="CZ180" s="51"/>
      <c r="DA180" s="51"/>
      <c r="DB180" s="51"/>
      <c r="DC180" s="51"/>
      <c r="DD180" s="51"/>
      <c r="DE180" s="51"/>
      <c r="DF180" s="51"/>
    </row>
    <row r="181" spans="1:110">
      <c r="A181" s="61"/>
      <c r="C181" s="51"/>
      <c r="D181" s="67"/>
      <c r="E181" s="78"/>
      <c r="F181" s="51"/>
      <c r="G181" s="67"/>
      <c r="H181" s="51"/>
      <c r="I181" s="51"/>
      <c r="J181" s="51"/>
      <c r="K181" s="67"/>
      <c r="L181" s="72"/>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1"/>
      <c r="CR181" s="51"/>
      <c r="CS181" s="51"/>
      <c r="CT181" s="51"/>
      <c r="CU181" s="51"/>
      <c r="CV181" s="51"/>
      <c r="CW181" s="51"/>
      <c r="CX181" s="51"/>
      <c r="CY181" s="51"/>
      <c r="CZ181" s="51"/>
      <c r="DA181" s="51"/>
      <c r="DB181" s="51"/>
      <c r="DC181" s="51"/>
      <c r="DD181" s="51"/>
      <c r="DE181" s="51"/>
      <c r="DF181" s="51"/>
    </row>
    <row r="182" spans="1:110">
      <c r="A182" s="61"/>
      <c r="C182" s="51"/>
      <c r="D182" s="67"/>
      <c r="E182" s="78"/>
      <c r="F182" s="51"/>
      <c r="G182" s="67"/>
      <c r="H182" s="51"/>
      <c r="I182" s="51"/>
      <c r="J182" s="51"/>
      <c r="K182" s="67"/>
      <c r="L182" s="72"/>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c r="CT182" s="51"/>
      <c r="CU182" s="51"/>
      <c r="CV182" s="51"/>
      <c r="CW182" s="51"/>
      <c r="CX182" s="51"/>
      <c r="CY182" s="51"/>
      <c r="CZ182" s="51"/>
      <c r="DA182" s="51"/>
      <c r="DB182" s="51"/>
      <c r="DC182" s="51"/>
      <c r="DD182" s="51"/>
      <c r="DE182" s="51"/>
      <c r="DF182" s="51"/>
    </row>
    <row r="183" spans="1:110">
      <c r="A183" s="61"/>
      <c r="C183" s="51"/>
      <c r="D183" s="67"/>
      <c r="E183" s="78"/>
      <c r="F183" s="51"/>
      <c r="G183" s="67"/>
      <c r="H183" s="51"/>
      <c r="I183" s="51"/>
      <c r="J183" s="51"/>
      <c r="K183" s="67"/>
      <c r="L183" s="72"/>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1"/>
      <c r="CR183" s="51"/>
      <c r="CS183" s="51"/>
      <c r="CT183" s="51"/>
      <c r="CU183" s="51"/>
      <c r="CV183" s="51"/>
      <c r="CW183" s="51"/>
      <c r="CX183" s="51"/>
      <c r="CY183" s="51"/>
      <c r="CZ183" s="51"/>
      <c r="DA183" s="51"/>
      <c r="DB183" s="51"/>
      <c r="DC183" s="51"/>
      <c r="DD183" s="51"/>
      <c r="DE183" s="51"/>
      <c r="DF183" s="51"/>
    </row>
    <row r="184" spans="1:110">
      <c r="A184" s="61"/>
      <c r="C184" s="51"/>
      <c r="D184" s="67"/>
      <c r="E184" s="78"/>
      <c r="F184" s="51"/>
      <c r="G184" s="67"/>
      <c r="H184" s="51"/>
      <c r="I184" s="51"/>
      <c r="J184" s="51"/>
      <c r="K184" s="67"/>
      <c r="L184" s="72"/>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CP184" s="51"/>
      <c r="CQ184" s="51"/>
      <c r="CR184" s="51"/>
      <c r="CS184" s="51"/>
      <c r="CT184" s="51"/>
      <c r="CU184" s="51"/>
      <c r="CV184" s="51"/>
      <c r="CW184" s="51"/>
      <c r="CX184" s="51"/>
      <c r="CY184" s="51"/>
      <c r="CZ184" s="51"/>
      <c r="DA184" s="51"/>
      <c r="DB184" s="51"/>
      <c r="DC184" s="51"/>
      <c r="DD184" s="51"/>
      <c r="DE184" s="51"/>
      <c r="DF184" s="51"/>
    </row>
    <row r="185" spans="1:110">
      <c r="A185" s="61"/>
      <c r="C185" s="51"/>
      <c r="D185" s="67"/>
      <c r="E185" s="78"/>
      <c r="F185" s="51"/>
      <c r="G185" s="67"/>
      <c r="H185" s="51"/>
      <c r="I185" s="51"/>
      <c r="J185" s="51"/>
      <c r="K185" s="67"/>
      <c r="L185" s="72"/>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c r="CS185" s="51"/>
      <c r="CT185" s="51"/>
      <c r="CU185" s="51"/>
      <c r="CV185" s="51"/>
      <c r="CW185" s="51"/>
      <c r="CX185" s="51"/>
      <c r="CY185" s="51"/>
      <c r="CZ185" s="51"/>
      <c r="DA185" s="51"/>
      <c r="DB185" s="51"/>
      <c r="DC185" s="51"/>
      <c r="DD185" s="51"/>
      <c r="DE185" s="51"/>
      <c r="DF185" s="51"/>
    </row>
    <row r="186" spans="1:110">
      <c r="A186" s="61"/>
      <c r="C186" s="51"/>
      <c r="D186" s="67"/>
      <c r="E186" s="78"/>
      <c r="F186" s="51"/>
      <c r="G186" s="67"/>
      <c r="H186" s="51"/>
      <c r="I186" s="51"/>
      <c r="J186" s="51"/>
      <c r="K186" s="67"/>
      <c r="L186" s="72"/>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c r="CS186" s="51"/>
      <c r="CT186" s="51"/>
      <c r="CU186" s="51"/>
      <c r="CV186" s="51"/>
      <c r="CW186" s="51"/>
      <c r="CX186" s="51"/>
      <c r="CY186" s="51"/>
      <c r="CZ186" s="51"/>
      <c r="DA186" s="51"/>
      <c r="DB186" s="51"/>
      <c r="DC186" s="51"/>
      <c r="DD186" s="51"/>
      <c r="DE186" s="51"/>
      <c r="DF186" s="51"/>
    </row>
    <row r="187" spans="1:110">
      <c r="A187" s="61"/>
      <c r="C187" s="51"/>
      <c r="D187" s="67"/>
      <c r="E187" s="78"/>
      <c r="F187" s="51"/>
      <c r="G187" s="67"/>
      <c r="H187" s="51"/>
      <c r="I187" s="51"/>
      <c r="J187" s="51"/>
      <c r="K187" s="67"/>
      <c r="L187" s="72"/>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c r="BV187" s="51"/>
      <c r="BW187" s="51"/>
      <c r="BX187" s="51"/>
      <c r="BY187" s="51"/>
      <c r="BZ187" s="51"/>
      <c r="CA187" s="51"/>
      <c r="CB187" s="51"/>
      <c r="CC187" s="51"/>
      <c r="CD187" s="51"/>
      <c r="CE187" s="51"/>
      <c r="CF187" s="51"/>
      <c r="CG187" s="51"/>
      <c r="CH187" s="51"/>
      <c r="CI187" s="51"/>
      <c r="CJ187" s="51"/>
      <c r="CK187" s="51"/>
      <c r="CL187" s="51"/>
      <c r="CM187" s="51"/>
      <c r="CN187" s="51"/>
      <c r="CO187" s="51"/>
      <c r="CP187" s="51"/>
      <c r="CQ187" s="51"/>
      <c r="CR187" s="51"/>
      <c r="CS187" s="51"/>
      <c r="CT187" s="51"/>
      <c r="CU187" s="51"/>
      <c r="CV187" s="51"/>
      <c r="CW187" s="51"/>
      <c r="CX187" s="51"/>
      <c r="CY187" s="51"/>
      <c r="CZ187" s="51"/>
      <c r="DA187" s="51"/>
      <c r="DB187" s="51"/>
      <c r="DC187" s="51"/>
      <c r="DD187" s="51"/>
      <c r="DE187" s="51"/>
      <c r="DF187" s="51"/>
    </row>
    <row r="188" spans="1:110">
      <c r="A188" s="61"/>
      <c r="C188" s="51"/>
      <c r="D188" s="67"/>
      <c r="E188" s="78"/>
      <c r="F188" s="51"/>
      <c r="G188" s="67"/>
      <c r="H188" s="51"/>
      <c r="I188" s="51"/>
      <c r="J188" s="51"/>
      <c r="K188" s="67"/>
      <c r="L188" s="72"/>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c r="CR188" s="51"/>
      <c r="CS188" s="51"/>
      <c r="CT188" s="51"/>
      <c r="CU188" s="51"/>
      <c r="CV188" s="51"/>
      <c r="CW188" s="51"/>
      <c r="CX188" s="51"/>
      <c r="CY188" s="51"/>
      <c r="CZ188" s="51"/>
      <c r="DA188" s="51"/>
      <c r="DB188" s="51"/>
      <c r="DC188" s="51"/>
      <c r="DD188" s="51"/>
      <c r="DE188" s="51"/>
      <c r="DF188" s="51"/>
    </row>
    <row r="189" spans="1:110">
      <c r="A189" s="61"/>
      <c r="C189" s="51"/>
      <c r="D189" s="67"/>
      <c r="E189" s="78"/>
      <c r="F189" s="51"/>
      <c r="G189" s="67"/>
      <c r="H189" s="51"/>
      <c r="I189" s="51"/>
      <c r="J189" s="51"/>
      <c r="K189" s="67"/>
      <c r="L189" s="72"/>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1"/>
      <c r="CR189" s="51"/>
      <c r="CS189" s="51"/>
      <c r="CT189" s="51"/>
      <c r="CU189" s="51"/>
      <c r="CV189" s="51"/>
      <c r="CW189" s="51"/>
      <c r="CX189" s="51"/>
      <c r="CY189" s="51"/>
      <c r="CZ189" s="51"/>
      <c r="DA189" s="51"/>
      <c r="DB189" s="51"/>
      <c r="DC189" s="51"/>
      <c r="DD189" s="51"/>
      <c r="DE189" s="51"/>
      <c r="DF189" s="51"/>
    </row>
    <row r="190" spans="1:110">
      <c r="A190" s="61"/>
      <c r="C190" s="51"/>
      <c r="D190" s="67"/>
      <c r="E190" s="78"/>
      <c r="F190" s="51"/>
      <c r="G190" s="67"/>
      <c r="H190" s="51"/>
      <c r="I190" s="51"/>
      <c r="J190" s="51"/>
      <c r="K190" s="67"/>
      <c r="L190" s="72"/>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c r="BY190" s="51"/>
      <c r="BZ190" s="51"/>
      <c r="CA190" s="51"/>
      <c r="CB190" s="51"/>
      <c r="CC190" s="51"/>
      <c r="CD190" s="51"/>
      <c r="CE190" s="51"/>
      <c r="CF190" s="51"/>
      <c r="CG190" s="51"/>
      <c r="CH190" s="51"/>
      <c r="CI190" s="51"/>
      <c r="CJ190" s="51"/>
      <c r="CK190" s="51"/>
      <c r="CL190" s="51"/>
      <c r="CM190" s="51"/>
      <c r="CN190" s="51"/>
      <c r="CO190" s="51"/>
      <c r="CP190" s="51"/>
      <c r="CQ190" s="51"/>
      <c r="CR190" s="51"/>
      <c r="CS190" s="51"/>
      <c r="CT190" s="51"/>
      <c r="CU190" s="51"/>
      <c r="CV190" s="51"/>
      <c r="CW190" s="51"/>
      <c r="CX190" s="51"/>
      <c r="CY190" s="51"/>
      <c r="CZ190" s="51"/>
      <c r="DA190" s="51"/>
      <c r="DB190" s="51"/>
      <c r="DC190" s="51"/>
      <c r="DD190" s="51"/>
      <c r="DE190" s="51"/>
      <c r="DF190" s="51"/>
    </row>
    <row r="191" spans="1:110">
      <c r="A191" s="61"/>
      <c r="C191" s="51"/>
      <c r="D191" s="67"/>
      <c r="E191" s="78"/>
      <c r="F191" s="51"/>
      <c r="G191" s="67"/>
      <c r="H191" s="51"/>
      <c r="I191" s="51"/>
      <c r="J191" s="51"/>
      <c r="K191" s="67"/>
      <c r="L191" s="72"/>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c r="CT191" s="51"/>
      <c r="CU191" s="51"/>
      <c r="CV191" s="51"/>
      <c r="CW191" s="51"/>
      <c r="CX191" s="51"/>
      <c r="CY191" s="51"/>
      <c r="CZ191" s="51"/>
      <c r="DA191" s="51"/>
      <c r="DB191" s="51"/>
      <c r="DC191" s="51"/>
      <c r="DD191" s="51"/>
      <c r="DE191" s="51"/>
      <c r="DF191" s="51"/>
    </row>
    <row r="192" spans="1:110">
      <c r="A192" s="61"/>
      <c r="C192" s="51"/>
      <c r="D192" s="67"/>
      <c r="E192" s="78"/>
      <c r="F192" s="51"/>
      <c r="G192" s="67"/>
      <c r="H192" s="51"/>
      <c r="I192" s="51"/>
      <c r="J192" s="51"/>
      <c r="K192" s="67"/>
      <c r="L192" s="72"/>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c r="CR192" s="51"/>
      <c r="CS192" s="51"/>
      <c r="CT192" s="51"/>
      <c r="CU192" s="51"/>
      <c r="CV192" s="51"/>
      <c r="CW192" s="51"/>
      <c r="CX192" s="51"/>
      <c r="CY192" s="51"/>
      <c r="CZ192" s="51"/>
      <c r="DA192" s="51"/>
      <c r="DB192" s="51"/>
      <c r="DC192" s="51"/>
      <c r="DD192" s="51"/>
      <c r="DE192" s="51"/>
      <c r="DF192" s="51"/>
    </row>
    <row r="193" spans="1:110">
      <c r="A193" s="61"/>
      <c r="C193" s="51"/>
      <c r="D193" s="67"/>
      <c r="E193" s="78"/>
      <c r="F193" s="51"/>
      <c r="G193" s="67"/>
      <c r="H193" s="51"/>
      <c r="I193" s="51"/>
      <c r="J193" s="51"/>
      <c r="K193" s="67"/>
      <c r="L193" s="72"/>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1"/>
      <c r="CR193" s="51"/>
      <c r="CS193" s="51"/>
      <c r="CT193" s="51"/>
      <c r="CU193" s="51"/>
      <c r="CV193" s="51"/>
      <c r="CW193" s="51"/>
      <c r="CX193" s="51"/>
      <c r="CY193" s="51"/>
      <c r="CZ193" s="51"/>
      <c r="DA193" s="51"/>
      <c r="DB193" s="51"/>
      <c r="DC193" s="51"/>
      <c r="DD193" s="51"/>
      <c r="DE193" s="51"/>
      <c r="DF193" s="51"/>
    </row>
    <row r="194" spans="1:110">
      <c r="A194" s="61"/>
      <c r="C194" s="51"/>
      <c r="D194" s="67"/>
      <c r="E194" s="78"/>
      <c r="F194" s="51"/>
      <c r="G194" s="67"/>
      <c r="H194" s="51"/>
      <c r="I194" s="51"/>
      <c r="J194" s="51"/>
      <c r="K194" s="67"/>
      <c r="L194" s="72"/>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c r="CS194" s="51"/>
      <c r="CT194" s="51"/>
      <c r="CU194" s="51"/>
      <c r="CV194" s="51"/>
      <c r="CW194" s="51"/>
      <c r="CX194" s="51"/>
      <c r="CY194" s="51"/>
      <c r="CZ194" s="51"/>
      <c r="DA194" s="51"/>
      <c r="DB194" s="51"/>
      <c r="DC194" s="51"/>
      <c r="DD194" s="51"/>
      <c r="DE194" s="51"/>
      <c r="DF194" s="51"/>
    </row>
    <row r="195" spans="1:110">
      <c r="A195" s="61"/>
      <c r="C195" s="51"/>
      <c r="D195" s="67"/>
      <c r="E195" s="78"/>
      <c r="F195" s="51"/>
      <c r="G195" s="67"/>
      <c r="H195" s="51"/>
      <c r="I195" s="51"/>
      <c r="J195" s="51"/>
      <c r="K195" s="67"/>
      <c r="L195" s="72"/>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c r="CR195" s="51"/>
      <c r="CS195" s="51"/>
      <c r="CT195" s="51"/>
      <c r="CU195" s="51"/>
      <c r="CV195" s="51"/>
      <c r="CW195" s="51"/>
      <c r="CX195" s="51"/>
      <c r="CY195" s="51"/>
      <c r="CZ195" s="51"/>
      <c r="DA195" s="51"/>
      <c r="DB195" s="51"/>
      <c r="DC195" s="51"/>
      <c r="DD195" s="51"/>
      <c r="DE195" s="51"/>
      <c r="DF195" s="51"/>
    </row>
    <row r="196" spans="1:110">
      <c r="A196" s="61"/>
      <c r="C196" s="51"/>
      <c r="D196" s="67"/>
      <c r="E196" s="78"/>
      <c r="F196" s="51"/>
      <c r="G196" s="67"/>
      <c r="H196" s="51"/>
      <c r="I196" s="51"/>
      <c r="J196" s="51"/>
      <c r="K196" s="67"/>
      <c r="L196" s="72"/>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c r="CW196" s="51"/>
      <c r="CX196" s="51"/>
      <c r="CY196" s="51"/>
      <c r="CZ196" s="51"/>
      <c r="DA196" s="51"/>
      <c r="DB196" s="51"/>
      <c r="DC196" s="51"/>
      <c r="DD196" s="51"/>
      <c r="DE196" s="51"/>
      <c r="DF196" s="51"/>
    </row>
    <row r="197" spans="1:110">
      <c r="A197" s="61"/>
      <c r="C197" s="51"/>
      <c r="D197" s="67"/>
      <c r="E197" s="78"/>
      <c r="F197" s="51"/>
      <c r="G197" s="67"/>
      <c r="H197" s="51"/>
      <c r="I197" s="51"/>
      <c r="J197" s="51"/>
      <c r="K197" s="67"/>
      <c r="L197" s="72"/>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51"/>
      <c r="DC197" s="51"/>
      <c r="DD197" s="51"/>
      <c r="DE197" s="51"/>
      <c r="DF197" s="51"/>
    </row>
    <row r="198" spans="1:110">
      <c r="A198" s="61"/>
      <c r="C198" s="51"/>
      <c r="D198" s="67"/>
      <c r="E198" s="78"/>
      <c r="F198" s="51"/>
      <c r="G198" s="67"/>
      <c r="H198" s="51"/>
      <c r="I198" s="51"/>
      <c r="J198" s="51"/>
      <c r="K198" s="67"/>
      <c r="L198" s="72"/>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51"/>
      <c r="DC198" s="51"/>
      <c r="DD198" s="51"/>
      <c r="DE198" s="51"/>
      <c r="DF198" s="51"/>
    </row>
    <row r="199" spans="1:110">
      <c r="A199" s="61"/>
      <c r="C199" s="51"/>
      <c r="D199" s="67"/>
      <c r="E199" s="78"/>
      <c r="F199" s="51"/>
      <c r="G199" s="67"/>
      <c r="H199" s="51"/>
      <c r="I199" s="51"/>
      <c r="J199" s="51"/>
      <c r="K199" s="67"/>
      <c r="L199" s="72"/>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c r="CW199" s="51"/>
      <c r="CX199" s="51"/>
      <c r="CY199" s="51"/>
      <c r="CZ199" s="51"/>
      <c r="DA199" s="51"/>
      <c r="DB199" s="51"/>
      <c r="DC199" s="51"/>
      <c r="DD199" s="51"/>
      <c r="DE199" s="51"/>
      <c r="DF199" s="51"/>
    </row>
    <row r="200" spans="1:110">
      <c r="A200" s="61"/>
      <c r="C200" s="51"/>
      <c r="D200" s="67"/>
      <c r="E200" s="78"/>
      <c r="F200" s="51"/>
      <c r="G200" s="67"/>
      <c r="H200" s="51"/>
      <c r="I200" s="51"/>
      <c r="J200" s="51"/>
      <c r="K200" s="67"/>
      <c r="L200" s="72"/>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51"/>
      <c r="DC200" s="51"/>
      <c r="DD200" s="51"/>
      <c r="DE200" s="51"/>
      <c r="DF200" s="51"/>
    </row>
    <row r="201" spans="1:110">
      <c r="A201" s="61"/>
      <c r="C201" s="51"/>
      <c r="D201" s="67"/>
      <c r="E201" s="78"/>
      <c r="F201" s="51"/>
      <c r="G201" s="67"/>
      <c r="H201" s="51"/>
      <c r="I201" s="51"/>
      <c r="J201" s="51"/>
      <c r="K201" s="67"/>
      <c r="L201" s="72"/>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row>
    <row r="202" spans="1:110">
      <c r="A202" s="61"/>
      <c r="C202" s="51"/>
      <c r="D202" s="67"/>
      <c r="E202" s="78"/>
      <c r="F202" s="51"/>
      <c r="G202" s="67"/>
      <c r="H202" s="51"/>
      <c r="I202" s="51"/>
      <c r="J202" s="51"/>
      <c r="K202" s="67"/>
      <c r="L202" s="72"/>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row>
    <row r="203" spans="1:110">
      <c r="A203" s="61"/>
      <c r="C203" s="51"/>
      <c r="D203" s="67"/>
      <c r="E203" s="78"/>
      <c r="F203" s="51"/>
      <c r="G203" s="67"/>
      <c r="H203" s="51"/>
      <c r="I203" s="51"/>
      <c r="J203" s="51"/>
      <c r="K203" s="67"/>
      <c r="L203" s="72"/>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c r="CW203" s="51"/>
      <c r="CX203" s="51"/>
      <c r="CY203" s="51"/>
      <c r="CZ203" s="51"/>
      <c r="DA203" s="51"/>
      <c r="DB203" s="51"/>
      <c r="DC203" s="51"/>
      <c r="DD203" s="51"/>
      <c r="DE203" s="51"/>
      <c r="DF203" s="51"/>
    </row>
    <row r="204" spans="1:110">
      <c r="A204" s="61"/>
      <c r="C204" s="51"/>
      <c r="D204" s="67"/>
      <c r="E204" s="78"/>
      <c r="F204" s="51"/>
      <c r="G204" s="67"/>
      <c r="H204" s="51"/>
      <c r="I204" s="51"/>
      <c r="J204" s="51"/>
      <c r="K204" s="67"/>
      <c r="L204" s="72"/>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51"/>
      <c r="DC204" s="51"/>
      <c r="DD204" s="51"/>
      <c r="DE204" s="51"/>
      <c r="DF204" s="51"/>
    </row>
    <row r="205" spans="1:110">
      <c r="A205" s="61"/>
      <c r="C205" s="51"/>
      <c r="D205" s="67"/>
      <c r="E205" s="78"/>
      <c r="F205" s="51"/>
      <c r="G205" s="67"/>
      <c r="H205" s="51"/>
      <c r="I205" s="51"/>
      <c r="J205" s="51"/>
      <c r="K205" s="67"/>
      <c r="L205" s="72"/>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c r="CS205" s="51"/>
      <c r="CT205" s="51"/>
      <c r="CU205" s="51"/>
      <c r="CV205" s="51"/>
      <c r="CW205" s="51"/>
      <c r="CX205" s="51"/>
      <c r="CY205" s="51"/>
      <c r="CZ205" s="51"/>
      <c r="DA205" s="51"/>
      <c r="DB205" s="51"/>
      <c r="DC205" s="51"/>
      <c r="DD205" s="51"/>
      <c r="DE205" s="51"/>
      <c r="DF205" s="51"/>
    </row>
    <row r="206" spans="1:110">
      <c r="A206" s="61"/>
      <c r="C206" s="51"/>
      <c r="D206" s="67"/>
      <c r="E206" s="78"/>
      <c r="F206" s="51"/>
      <c r="G206" s="67"/>
      <c r="H206" s="51"/>
      <c r="I206" s="51"/>
      <c r="J206" s="51"/>
      <c r="K206" s="67"/>
      <c r="L206" s="72"/>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51"/>
      <c r="DC206" s="51"/>
      <c r="DD206" s="51"/>
      <c r="DE206" s="51"/>
      <c r="DF206" s="51"/>
    </row>
    <row r="207" spans="1:110">
      <c r="A207" s="61"/>
      <c r="C207" s="51"/>
      <c r="D207" s="67"/>
      <c r="E207" s="78"/>
      <c r="F207" s="51"/>
      <c r="G207" s="67"/>
      <c r="H207" s="51"/>
      <c r="I207" s="51"/>
      <c r="J207" s="51"/>
      <c r="K207" s="67"/>
      <c r="L207" s="72"/>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row>
    <row r="208" spans="1:110">
      <c r="A208" s="61"/>
      <c r="C208" s="51"/>
      <c r="D208" s="67"/>
      <c r="E208" s="78"/>
      <c r="F208" s="51"/>
      <c r="G208" s="67"/>
      <c r="H208" s="51"/>
      <c r="I208" s="51"/>
      <c r="J208" s="51"/>
      <c r="K208" s="67"/>
      <c r="L208" s="72"/>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row>
    <row r="209" spans="1:110">
      <c r="A209" s="61"/>
      <c r="C209" s="51"/>
      <c r="D209" s="67"/>
      <c r="E209" s="78"/>
      <c r="F209" s="51"/>
      <c r="G209" s="67"/>
      <c r="H209" s="51"/>
      <c r="I209" s="51"/>
      <c r="J209" s="51"/>
      <c r="K209" s="67"/>
      <c r="L209" s="72"/>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row>
    <row r="210" spans="1:110">
      <c r="A210" s="61"/>
      <c r="C210" s="51"/>
      <c r="D210" s="67"/>
      <c r="E210" s="78"/>
      <c r="F210" s="51"/>
      <c r="G210" s="67"/>
      <c r="H210" s="51"/>
      <c r="I210" s="51"/>
      <c r="J210" s="51"/>
      <c r="K210" s="67"/>
      <c r="L210" s="72"/>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row>
    <row r="211" spans="1:110">
      <c r="A211" s="61"/>
      <c r="C211" s="51"/>
      <c r="D211" s="67"/>
      <c r="E211" s="78"/>
      <c r="F211" s="51"/>
      <c r="G211" s="67"/>
      <c r="H211" s="51"/>
      <c r="I211" s="51"/>
      <c r="J211" s="51"/>
      <c r="K211" s="67"/>
      <c r="L211" s="72"/>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row>
    <row r="212" spans="1:110">
      <c r="A212" s="61"/>
      <c r="C212" s="51"/>
      <c r="D212" s="67"/>
      <c r="E212" s="78"/>
      <c r="F212" s="51"/>
      <c r="G212" s="67"/>
      <c r="H212" s="51"/>
      <c r="I212" s="51"/>
      <c r="J212" s="51"/>
      <c r="K212" s="67"/>
      <c r="L212" s="72"/>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row>
    <row r="213" spans="1:110">
      <c r="A213" s="61"/>
      <c r="C213" s="51"/>
      <c r="D213" s="67"/>
      <c r="E213" s="78"/>
      <c r="F213" s="51"/>
      <c r="G213" s="67"/>
      <c r="H213" s="51"/>
      <c r="I213" s="51"/>
      <c r="J213" s="51"/>
      <c r="K213" s="67"/>
      <c r="L213" s="72"/>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row>
    <row r="214" spans="1:110">
      <c r="A214" s="61"/>
      <c r="C214" s="51"/>
      <c r="D214" s="67"/>
      <c r="E214" s="78"/>
      <c r="F214" s="51"/>
      <c r="G214" s="67"/>
      <c r="H214" s="51"/>
      <c r="I214" s="51"/>
      <c r="J214" s="51"/>
      <c r="K214" s="67"/>
      <c r="L214" s="72"/>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row>
    <row r="215" spans="1:110">
      <c r="A215" s="61"/>
      <c r="C215" s="51"/>
      <c r="D215" s="67"/>
      <c r="E215" s="78"/>
      <c r="F215" s="51"/>
      <c r="G215" s="67"/>
      <c r="H215" s="51"/>
      <c r="I215" s="51"/>
      <c r="J215" s="51"/>
      <c r="K215" s="67"/>
      <c r="L215" s="72"/>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row>
    <row r="216" spans="1:110">
      <c r="A216" s="61"/>
      <c r="C216" s="51"/>
      <c r="D216" s="67"/>
      <c r="E216" s="78"/>
      <c r="F216" s="51"/>
      <c r="G216" s="67"/>
      <c r="H216" s="51"/>
      <c r="I216" s="51"/>
      <c r="J216" s="51"/>
      <c r="K216" s="67"/>
      <c r="L216" s="72"/>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row>
    <row r="217" spans="1:110">
      <c r="A217" s="61"/>
      <c r="C217" s="51"/>
      <c r="D217" s="67"/>
      <c r="E217" s="78"/>
      <c r="F217" s="51"/>
      <c r="G217" s="67"/>
      <c r="H217" s="51"/>
      <c r="I217" s="51"/>
      <c r="J217" s="51"/>
      <c r="K217" s="67"/>
      <c r="L217" s="72"/>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row>
    <row r="218" spans="1:110">
      <c r="A218" s="61"/>
      <c r="C218" s="51"/>
      <c r="D218" s="67"/>
      <c r="E218" s="78"/>
      <c r="F218" s="51"/>
      <c r="G218" s="67"/>
      <c r="H218" s="51"/>
      <c r="I218" s="51"/>
      <c r="J218" s="51"/>
      <c r="K218" s="67"/>
      <c r="L218" s="72"/>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row>
    <row r="219" spans="1:110">
      <c r="A219" s="61"/>
      <c r="C219" s="51"/>
      <c r="D219" s="67"/>
      <c r="E219" s="78"/>
      <c r="F219" s="51"/>
      <c r="G219" s="67"/>
      <c r="H219" s="51"/>
      <c r="I219" s="51"/>
      <c r="J219" s="51"/>
      <c r="K219" s="67"/>
      <c r="L219" s="72"/>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row>
    <row r="220" spans="1:110">
      <c r="A220" s="61"/>
      <c r="C220" s="51"/>
      <c r="D220" s="67"/>
      <c r="E220" s="78"/>
      <c r="F220" s="51"/>
      <c r="G220" s="67"/>
      <c r="H220" s="51"/>
      <c r="I220" s="51"/>
      <c r="J220" s="51"/>
      <c r="K220" s="67"/>
      <c r="L220" s="72"/>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row>
    <row r="221" spans="1:110">
      <c r="A221" s="61"/>
      <c r="C221" s="51"/>
      <c r="D221" s="67"/>
      <c r="E221" s="78"/>
      <c r="F221" s="51"/>
      <c r="G221" s="67"/>
      <c r="H221" s="51"/>
      <c r="I221" s="51"/>
      <c r="J221" s="51"/>
      <c r="K221" s="67"/>
      <c r="L221" s="72"/>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row>
    <row r="222" spans="1:110">
      <c r="A222" s="61"/>
      <c r="C222" s="51"/>
      <c r="D222" s="67"/>
      <c r="E222" s="78"/>
      <c r="F222" s="51"/>
      <c r="G222" s="67"/>
      <c r="H222" s="51"/>
      <c r="I222" s="51"/>
      <c r="J222" s="51"/>
      <c r="K222" s="67"/>
      <c r="L222" s="72"/>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row>
    <row r="223" spans="1:110">
      <c r="A223" s="61"/>
      <c r="C223" s="51"/>
      <c r="D223" s="67"/>
      <c r="E223" s="78"/>
      <c r="F223" s="51"/>
      <c r="G223" s="67"/>
      <c r="H223" s="51"/>
      <c r="I223" s="51"/>
      <c r="J223" s="51"/>
      <c r="K223" s="67"/>
      <c r="L223" s="72"/>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1"/>
      <c r="CN223" s="51"/>
      <c r="CO223" s="51"/>
      <c r="CP223" s="51"/>
      <c r="CQ223" s="51"/>
      <c r="CR223" s="51"/>
      <c r="CS223" s="51"/>
      <c r="CT223" s="51"/>
      <c r="CU223" s="51"/>
      <c r="CV223" s="51"/>
      <c r="CW223" s="51"/>
      <c r="CX223" s="51"/>
      <c r="CY223" s="51"/>
      <c r="CZ223" s="51"/>
      <c r="DA223" s="51"/>
      <c r="DB223" s="51"/>
      <c r="DC223" s="51"/>
      <c r="DD223" s="51"/>
      <c r="DE223" s="51"/>
      <c r="DF223" s="51"/>
    </row>
    <row r="224" spans="1:110">
      <c r="A224" s="61"/>
      <c r="C224" s="51"/>
      <c r="D224" s="67"/>
      <c r="E224" s="78"/>
      <c r="F224" s="51"/>
      <c r="G224" s="67"/>
      <c r="H224" s="51"/>
      <c r="I224" s="51"/>
      <c r="J224" s="51"/>
      <c r="K224" s="67"/>
      <c r="L224" s="72"/>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c r="CR224" s="51"/>
      <c r="CS224" s="51"/>
      <c r="CT224" s="51"/>
      <c r="CU224" s="51"/>
      <c r="CV224" s="51"/>
      <c r="CW224" s="51"/>
      <c r="CX224" s="51"/>
      <c r="CY224" s="51"/>
      <c r="CZ224" s="51"/>
      <c r="DA224" s="51"/>
      <c r="DB224" s="51"/>
      <c r="DC224" s="51"/>
      <c r="DD224" s="51"/>
      <c r="DE224" s="51"/>
      <c r="DF224" s="51"/>
    </row>
    <row r="225" spans="1:110">
      <c r="A225" s="61"/>
      <c r="C225" s="51"/>
      <c r="D225" s="67"/>
      <c r="E225" s="78"/>
      <c r="F225" s="51"/>
      <c r="G225" s="67"/>
      <c r="H225" s="51"/>
      <c r="I225" s="51"/>
      <c r="J225" s="51"/>
      <c r="K225" s="67"/>
      <c r="L225" s="72"/>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row>
    <row r="226" spans="1:110">
      <c r="A226" s="61"/>
      <c r="C226" s="51"/>
      <c r="D226" s="67"/>
      <c r="E226" s="78"/>
      <c r="F226" s="51"/>
      <c r="G226" s="67"/>
      <c r="H226" s="51"/>
      <c r="I226" s="51"/>
      <c r="J226" s="51"/>
      <c r="K226" s="67"/>
      <c r="L226" s="72"/>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1"/>
      <c r="DC226" s="51"/>
      <c r="DD226" s="51"/>
      <c r="DE226" s="51"/>
      <c r="DF226" s="51"/>
    </row>
    <row r="227" spans="1:110">
      <c r="A227" s="61"/>
      <c r="C227" s="51"/>
      <c r="D227" s="67"/>
      <c r="E227" s="78"/>
      <c r="F227" s="51"/>
      <c r="G227" s="67"/>
      <c r="H227" s="51"/>
      <c r="I227" s="51"/>
      <c r="J227" s="51"/>
      <c r="K227" s="67"/>
      <c r="L227" s="72"/>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c r="CS227" s="51"/>
      <c r="CT227" s="51"/>
      <c r="CU227" s="51"/>
      <c r="CV227" s="51"/>
      <c r="CW227" s="51"/>
      <c r="CX227" s="51"/>
      <c r="CY227" s="51"/>
      <c r="CZ227" s="51"/>
      <c r="DA227" s="51"/>
      <c r="DB227" s="51"/>
      <c r="DC227" s="51"/>
      <c r="DD227" s="51"/>
      <c r="DE227" s="51"/>
      <c r="DF227" s="51"/>
    </row>
    <row r="228" spans="1:110">
      <c r="A228" s="61"/>
      <c r="C228" s="51"/>
      <c r="D228" s="67"/>
      <c r="E228" s="78"/>
      <c r="F228" s="51"/>
      <c r="G228" s="67"/>
      <c r="H228" s="51"/>
      <c r="I228" s="51"/>
      <c r="J228" s="51"/>
      <c r="K228" s="67"/>
      <c r="L228" s="72"/>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c r="CS228" s="51"/>
      <c r="CT228" s="51"/>
      <c r="CU228" s="51"/>
      <c r="CV228" s="51"/>
      <c r="CW228" s="51"/>
      <c r="CX228" s="51"/>
      <c r="CY228" s="51"/>
      <c r="CZ228" s="51"/>
      <c r="DA228" s="51"/>
      <c r="DB228" s="51"/>
      <c r="DC228" s="51"/>
      <c r="DD228" s="51"/>
      <c r="DE228" s="51"/>
      <c r="DF228" s="51"/>
    </row>
    <row r="229" spans="1:110">
      <c r="A229" s="61"/>
      <c r="C229" s="51"/>
      <c r="D229" s="67"/>
      <c r="E229" s="78"/>
      <c r="F229" s="51"/>
      <c r="G229" s="67"/>
      <c r="H229" s="51"/>
      <c r="I229" s="51"/>
      <c r="J229" s="51"/>
      <c r="K229" s="67"/>
      <c r="L229" s="72"/>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1"/>
      <c r="CR229" s="51"/>
      <c r="CS229" s="51"/>
      <c r="CT229" s="51"/>
      <c r="CU229" s="51"/>
      <c r="CV229" s="51"/>
      <c r="CW229" s="51"/>
      <c r="CX229" s="51"/>
      <c r="CY229" s="51"/>
      <c r="CZ229" s="51"/>
      <c r="DA229" s="51"/>
      <c r="DB229" s="51"/>
      <c r="DC229" s="51"/>
      <c r="DD229" s="51"/>
      <c r="DE229" s="51"/>
      <c r="DF229" s="51"/>
    </row>
    <row r="230" spans="1:110">
      <c r="A230" s="61"/>
      <c r="C230" s="51"/>
      <c r="D230" s="67"/>
      <c r="E230" s="78"/>
      <c r="F230" s="51"/>
      <c r="G230" s="67"/>
      <c r="H230" s="51"/>
      <c r="I230" s="51"/>
      <c r="J230" s="51"/>
      <c r="K230" s="67"/>
      <c r="L230" s="72"/>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CW230" s="51"/>
      <c r="CX230" s="51"/>
      <c r="CY230" s="51"/>
      <c r="CZ230" s="51"/>
      <c r="DA230" s="51"/>
      <c r="DB230" s="51"/>
      <c r="DC230" s="51"/>
      <c r="DD230" s="51"/>
      <c r="DE230" s="51"/>
      <c r="DF230" s="51"/>
    </row>
    <row r="231" spans="1:110">
      <c r="A231" s="61"/>
      <c r="C231" s="51"/>
      <c r="D231" s="67"/>
      <c r="E231" s="78"/>
      <c r="F231" s="51"/>
      <c r="G231" s="67"/>
      <c r="H231" s="51"/>
      <c r="I231" s="51"/>
      <c r="J231" s="51"/>
      <c r="K231" s="67"/>
      <c r="L231" s="72"/>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c r="DF231" s="51"/>
    </row>
    <row r="232" spans="1:110">
      <c r="A232" s="61"/>
      <c r="C232" s="51"/>
      <c r="D232" s="67"/>
      <c r="E232" s="78"/>
      <c r="F232" s="51"/>
      <c r="G232" s="67"/>
      <c r="H232" s="51"/>
      <c r="I232" s="51"/>
      <c r="J232" s="51"/>
      <c r="K232" s="67"/>
      <c r="L232" s="72"/>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c r="DF232" s="51"/>
    </row>
    <row r="233" spans="1:110">
      <c r="A233" s="61"/>
      <c r="C233" s="51"/>
      <c r="D233" s="67"/>
      <c r="E233" s="78"/>
      <c r="F233" s="51"/>
      <c r="G233" s="67"/>
      <c r="H233" s="51"/>
      <c r="I233" s="51"/>
      <c r="J233" s="51"/>
      <c r="K233" s="67"/>
      <c r="L233" s="72"/>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c r="CR233" s="51"/>
      <c r="CS233" s="51"/>
      <c r="CT233" s="51"/>
      <c r="CU233" s="51"/>
      <c r="CV233" s="51"/>
      <c r="CW233" s="51"/>
      <c r="CX233" s="51"/>
      <c r="CY233" s="51"/>
      <c r="CZ233" s="51"/>
      <c r="DA233" s="51"/>
      <c r="DB233" s="51"/>
      <c r="DC233" s="51"/>
      <c r="DD233" s="51"/>
      <c r="DE233" s="51"/>
      <c r="DF233" s="51"/>
    </row>
    <row r="234" spans="1:110">
      <c r="A234" s="61"/>
      <c r="C234" s="51"/>
      <c r="D234" s="67"/>
      <c r="E234" s="78"/>
      <c r="F234" s="51"/>
      <c r="G234" s="67"/>
      <c r="H234" s="51"/>
      <c r="I234" s="51"/>
      <c r="J234" s="51"/>
      <c r="K234" s="67"/>
      <c r="L234" s="72"/>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c r="BT234" s="51"/>
      <c r="BU234" s="51"/>
      <c r="BV234" s="51"/>
      <c r="BW234" s="51"/>
      <c r="BX234" s="51"/>
      <c r="BY234" s="51"/>
      <c r="BZ234" s="51"/>
      <c r="CA234" s="51"/>
      <c r="CB234" s="51"/>
      <c r="CC234" s="51"/>
      <c r="CD234" s="51"/>
      <c r="CE234" s="51"/>
      <c r="CF234" s="51"/>
      <c r="CG234" s="51"/>
      <c r="CH234" s="51"/>
      <c r="CI234" s="51"/>
      <c r="CJ234" s="51"/>
      <c r="CK234" s="51"/>
      <c r="CL234" s="51"/>
      <c r="CM234" s="51"/>
      <c r="CN234" s="51"/>
      <c r="CO234" s="51"/>
      <c r="CP234" s="51"/>
      <c r="CQ234" s="51"/>
      <c r="CR234" s="51"/>
      <c r="CS234" s="51"/>
      <c r="CT234" s="51"/>
      <c r="CU234" s="51"/>
      <c r="CV234" s="51"/>
      <c r="CW234" s="51"/>
      <c r="CX234" s="51"/>
      <c r="CY234" s="51"/>
      <c r="CZ234" s="51"/>
      <c r="DA234" s="51"/>
      <c r="DB234" s="51"/>
      <c r="DC234" s="51"/>
      <c r="DD234" s="51"/>
      <c r="DE234" s="51"/>
      <c r="DF234" s="51"/>
    </row>
    <row r="235" spans="1:110">
      <c r="A235" s="61"/>
      <c r="C235" s="51"/>
      <c r="D235" s="67"/>
      <c r="E235" s="78"/>
      <c r="F235" s="51"/>
      <c r="G235" s="67"/>
      <c r="H235" s="51"/>
      <c r="I235" s="51"/>
      <c r="J235" s="51"/>
      <c r="K235" s="67"/>
      <c r="L235" s="72"/>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c r="BT235" s="51"/>
      <c r="BU235" s="51"/>
      <c r="BV235" s="51"/>
      <c r="BW235" s="51"/>
      <c r="BX235" s="51"/>
      <c r="BY235" s="51"/>
      <c r="BZ235" s="51"/>
      <c r="CA235" s="51"/>
      <c r="CB235" s="51"/>
      <c r="CC235" s="51"/>
      <c r="CD235" s="51"/>
      <c r="CE235" s="51"/>
      <c r="CF235" s="51"/>
      <c r="CG235" s="51"/>
      <c r="CH235" s="51"/>
      <c r="CI235" s="51"/>
      <c r="CJ235" s="51"/>
      <c r="CK235" s="51"/>
      <c r="CL235" s="51"/>
      <c r="CM235" s="51"/>
      <c r="CN235" s="51"/>
      <c r="CO235" s="51"/>
      <c r="CP235" s="51"/>
      <c r="CQ235" s="51"/>
      <c r="CR235" s="51"/>
      <c r="CS235" s="51"/>
      <c r="CT235" s="51"/>
      <c r="CU235" s="51"/>
      <c r="CV235" s="51"/>
      <c r="CW235" s="51"/>
      <c r="CX235" s="51"/>
      <c r="CY235" s="51"/>
      <c r="CZ235" s="51"/>
      <c r="DA235" s="51"/>
      <c r="DB235" s="51"/>
      <c r="DC235" s="51"/>
      <c r="DD235" s="51"/>
      <c r="DE235" s="51"/>
      <c r="DF235" s="51"/>
    </row>
    <row r="236" spans="1:110">
      <c r="A236" s="61"/>
      <c r="C236" s="51"/>
      <c r="D236" s="67"/>
      <c r="E236" s="78"/>
      <c r="F236" s="51"/>
      <c r="G236" s="67"/>
      <c r="H236" s="51"/>
      <c r="I236" s="51"/>
      <c r="J236" s="51"/>
      <c r="K236" s="67"/>
      <c r="L236" s="72"/>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c r="BR236" s="51"/>
      <c r="BS236" s="51"/>
      <c r="BT236" s="51"/>
      <c r="BU236" s="51"/>
      <c r="BV236" s="51"/>
      <c r="BW236" s="51"/>
      <c r="BX236" s="51"/>
      <c r="BY236" s="51"/>
      <c r="BZ236" s="51"/>
      <c r="CA236" s="51"/>
      <c r="CB236" s="51"/>
      <c r="CC236" s="51"/>
      <c r="CD236" s="51"/>
      <c r="CE236" s="51"/>
      <c r="CF236" s="51"/>
      <c r="CG236" s="51"/>
      <c r="CH236" s="51"/>
      <c r="CI236" s="51"/>
      <c r="CJ236" s="51"/>
      <c r="CK236" s="51"/>
      <c r="CL236" s="51"/>
      <c r="CM236" s="51"/>
      <c r="CN236" s="51"/>
      <c r="CO236" s="51"/>
      <c r="CP236" s="51"/>
      <c r="CQ236" s="51"/>
      <c r="CR236" s="51"/>
      <c r="CS236" s="51"/>
      <c r="CT236" s="51"/>
      <c r="CU236" s="51"/>
      <c r="CV236" s="51"/>
      <c r="CW236" s="51"/>
      <c r="CX236" s="51"/>
      <c r="CY236" s="51"/>
      <c r="CZ236" s="51"/>
      <c r="DA236" s="51"/>
      <c r="DB236" s="51"/>
      <c r="DC236" s="51"/>
      <c r="DD236" s="51"/>
      <c r="DE236" s="51"/>
      <c r="DF236" s="51"/>
    </row>
    <row r="237" spans="1:110">
      <c r="A237" s="61"/>
      <c r="C237" s="51"/>
      <c r="D237" s="67"/>
      <c r="E237" s="78"/>
      <c r="F237" s="51"/>
      <c r="G237" s="67"/>
      <c r="H237" s="51"/>
      <c r="I237" s="51"/>
      <c r="J237" s="51"/>
      <c r="K237" s="67"/>
      <c r="L237" s="72"/>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c r="BT237" s="51"/>
      <c r="BU237" s="51"/>
      <c r="BV237" s="51"/>
      <c r="BW237" s="51"/>
      <c r="BX237" s="51"/>
      <c r="BY237" s="51"/>
      <c r="BZ237" s="51"/>
      <c r="CA237" s="51"/>
      <c r="CB237" s="51"/>
      <c r="CC237" s="51"/>
      <c r="CD237" s="51"/>
      <c r="CE237" s="51"/>
      <c r="CF237" s="51"/>
      <c r="CG237" s="51"/>
      <c r="CH237" s="51"/>
      <c r="CI237" s="51"/>
      <c r="CJ237" s="51"/>
      <c r="CK237" s="51"/>
      <c r="CL237" s="51"/>
      <c r="CM237" s="51"/>
      <c r="CN237" s="51"/>
      <c r="CO237" s="51"/>
      <c r="CP237" s="51"/>
      <c r="CQ237" s="51"/>
      <c r="CR237" s="51"/>
      <c r="CS237" s="51"/>
      <c r="CT237" s="51"/>
      <c r="CU237" s="51"/>
      <c r="CV237" s="51"/>
      <c r="CW237" s="51"/>
      <c r="CX237" s="51"/>
      <c r="CY237" s="51"/>
      <c r="CZ237" s="51"/>
      <c r="DA237" s="51"/>
      <c r="DB237" s="51"/>
      <c r="DC237" s="51"/>
      <c r="DD237" s="51"/>
      <c r="DE237" s="51"/>
      <c r="DF237" s="51"/>
    </row>
    <row r="238" spans="1:110">
      <c r="A238" s="61"/>
      <c r="C238" s="51"/>
      <c r="D238" s="67"/>
      <c r="E238" s="78"/>
      <c r="F238" s="51"/>
      <c r="G238" s="67"/>
      <c r="H238" s="51"/>
      <c r="I238" s="51"/>
      <c r="J238" s="51"/>
      <c r="K238" s="67"/>
      <c r="L238" s="72"/>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c r="BT238" s="51"/>
      <c r="BU238" s="51"/>
      <c r="BV238" s="51"/>
      <c r="BW238" s="51"/>
      <c r="BX238" s="51"/>
      <c r="BY238" s="51"/>
      <c r="BZ238" s="51"/>
      <c r="CA238" s="51"/>
      <c r="CB238" s="51"/>
      <c r="CC238" s="51"/>
      <c r="CD238" s="51"/>
      <c r="CE238" s="51"/>
      <c r="CF238" s="51"/>
      <c r="CG238" s="51"/>
      <c r="CH238" s="51"/>
      <c r="CI238" s="51"/>
      <c r="CJ238" s="51"/>
      <c r="CK238" s="51"/>
      <c r="CL238" s="51"/>
      <c r="CM238" s="51"/>
      <c r="CN238" s="51"/>
      <c r="CO238" s="51"/>
      <c r="CP238" s="51"/>
      <c r="CQ238" s="51"/>
      <c r="CR238" s="51"/>
      <c r="CS238" s="51"/>
      <c r="CT238" s="51"/>
      <c r="CU238" s="51"/>
      <c r="CV238" s="51"/>
      <c r="CW238" s="51"/>
      <c r="CX238" s="51"/>
      <c r="CY238" s="51"/>
      <c r="CZ238" s="51"/>
      <c r="DA238" s="51"/>
      <c r="DB238" s="51"/>
      <c r="DC238" s="51"/>
      <c r="DD238" s="51"/>
      <c r="DE238" s="51"/>
      <c r="DF238" s="51"/>
    </row>
    <row r="239" spans="1:110">
      <c r="A239" s="61"/>
      <c r="C239" s="51"/>
      <c r="D239" s="67"/>
      <c r="E239" s="78"/>
      <c r="F239" s="51"/>
      <c r="G239" s="67"/>
      <c r="H239" s="51"/>
      <c r="I239" s="51"/>
      <c r="J239" s="51"/>
      <c r="K239" s="67"/>
      <c r="L239" s="72"/>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c r="BT239" s="51"/>
      <c r="BU239" s="51"/>
      <c r="BV239" s="51"/>
      <c r="BW239" s="51"/>
      <c r="BX239" s="51"/>
      <c r="BY239" s="51"/>
      <c r="BZ239" s="51"/>
      <c r="CA239" s="51"/>
      <c r="CB239" s="51"/>
      <c r="CC239" s="51"/>
      <c r="CD239" s="51"/>
      <c r="CE239" s="51"/>
      <c r="CF239" s="51"/>
      <c r="CG239" s="51"/>
      <c r="CH239" s="51"/>
      <c r="CI239" s="51"/>
      <c r="CJ239" s="51"/>
      <c r="CK239" s="51"/>
      <c r="CL239" s="51"/>
      <c r="CM239" s="51"/>
      <c r="CN239" s="51"/>
      <c r="CO239" s="51"/>
      <c r="CP239" s="51"/>
      <c r="CQ239" s="51"/>
      <c r="CR239" s="51"/>
      <c r="CS239" s="51"/>
      <c r="CT239" s="51"/>
      <c r="CU239" s="51"/>
      <c r="CV239" s="51"/>
      <c r="CW239" s="51"/>
      <c r="CX239" s="51"/>
      <c r="CY239" s="51"/>
      <c r="CZ239" s="51"/>
      <c r="DA239" s="51"/>
      <c r="DB239" s="51"/>
      <c r="DC239" s="51"/>
      <c r="DD239" s="51"/>
      <c r="DE239" s="51"/>
      <c r="DF239" s="51"/>
    </row>
    <row r="240" spans="1:110">
      <c r="A240" s="61"/>
      <c r="C240" s="51"/>
      <c r="D240" s="67"/>
      <c r="E240" s="78"/>
      <c r="F240" s="51"/>
      <c r="G240" s="67"/>
      <c r="H240" s="51"/>
      <c r="I240" s="51"/>
      <c r="J240" s="51"/>
      <c r="K240" s="67"/>
      <c r="L240" s="72"/>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c r="BT240" s="51"/>
      <c r="BU240" s="51"/>
      <c r="BV240" s="51"/>
      <c r="BW240" s="51"/>
      <c r="BX240" s="51"/>
      <c r="BY240" s="51"/>
      <c r="BZ240" s="51"/>
      <c r="CA240" s="51"/>
      <c r="CB240" s="51"/>
      <c r="CC240" s="51"/>
      <c r="CD240" s="51"/>
      <c r="CE240" s="51"/>
      <c r="CF240" s="51"/>
      <c r="CG240" s="51"/>
      <c r="CH240" s="51"/>
      <c r="CI240" s="51"/>
      <c r="CJ240" s="51"/>
      <c r="CK240" s="51"/>
      <c r="CL240" s="51"/>
      <c r="CM240" s="51"/>
      <c r="CN240" s="51"/>
      <c r="CO240" s="51"/>
      <c r="CP240" s="51"/>
      <c r="CQ240" s="51"/>
      <c r="CR240" s="51"/>
      <c r="CS240" s="51"/>
      <c r="CT240" s="51"/>
      <c r="CU240" s="51"/>
      <c r="CV240" s="51"/>
      <c r="CW240" s="51"/>
      <c r="CX240" s="51"/>
      <c r="CY240" s="51"/>
      <c r="CZ240" s="51"/>
      <c r="DA240" s="51"/>
      <c r="DB240" s="51"/>
      <c r="DC240" s="51"/>
      <c r="DD240" s="51"/>
      <c r="DE240" s="51"/>
      <c r="DF240" s="51"/>
    </row>
    <row r="241" spans="1:110">
      <c r="A241" s="61"/>
      <c r="C241" s="51"/>
      <c r="D241" s="67"/>
      <c r="E241" s="78"/>
      <c r="F241" s="51"/>
      <c r="G241" s="67"/>
      <c r="H241" s="51"/>
      <c r="I241" s="51"/>
      <c r="J241" s="51"/>
      <c r="K241" s="67"/>
      <c r="L241" s="72"/>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c r="BU241" s="51"/>
      <c r="BV241" s="51"/>
      <c r="BW241" s="51"/>
      <c r="BX241" s="51"/>
      <c r="BY241" s="51"/>
      <c r="BZ241" s="51"/>
      <c r="CA241" s="51"/>
      <c r="CB241" s="51"/>
      <c r="CC241" s="51"/>
      <c r="CD241" s="51"/>
      <c r="CE241" s="51"/>
      <c r="CF241" s="51"/>
      <c r="CG241" s="51"/>
      <c r="CH241" s="51"/>
      <c r="CI241" s="51"/>
      <c r="CJ241" s="51"/>
      <c r="CK241" s="51"/>
      <c r="CL241" s="51"/>
      <c r="CM241" s="51"/>
      <c r="CN241" s="51"/>
      <c r="CO241" s="51"/>
      <c r="CP241" s="51"/>
      <c r="CQ241" s="51"/>
      <c r="CR241" s="51"/>
      <c r="CS241" s="51"/>
      <c r="CT241" s="51"/>
      <c r="CU241" s="51"/>
      <c r="CV241" s="51"/>
      <c r="CW241" s="51"/>
      <c r="CX241" s="51"/>
      <c r="CY241" s="51"/>
      <c r="CZ241" s="51"/>
      <c r="DA241" s="51"/>
      <c r="DB241" s="51"/>
      <c r="DC241" s="51"/>
      <c r="DD241" s="51"/>
      <c r="DE241" s="51"/>
      <c r="DF241" s="51"/>
    </row>
    <row r="242" spans="1:110">
      <c r="A242" s="61"/>
      <c r="C242" s="51"/>
      <c r="D242" s="67"/>
      <c r="E242" s="78"/>
      <c r="F242" s="51"/>
      <c r="G242" s="67"/>
      <c r="H242" s="51"/>
      <c r="I242" s="51"/>
      <c r="J242" s="51"/>
      <c r="K242" s="67"/>
      <c r="L242" s="72"/>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c r="BU242" s="51"/>
      <c r="BV242" s="51"/>
      <c r="BW242" s="51"/>
      <c r="BX242" s="51"/>
      <c r="BY242" s="51"/>
      <c r="BZ242" s="51"/>
      <c r="CA242" s="51"/>
      <c r="CB242" s="51"/>
      <c r="CC242" s="51"/>
      <c r="CD242" s="51"/>
      <c r="CE242" s="51"/>
      <c r="CF242" s="51"/>
      <c r="CG242" s="51"/>
      <c r="CH242" s="51"/>
      <c r="CI242" s="51"/>
      <c r="CJ242" s="51"/>
      <c r="CK242" s="51"/>
      <c r="CL242" s="51"/>
      <c r="CM242" s="51"/>
      <c r="CN242" s="51"/>
      <c r="CO242" s="51"/>
      <c r="CP242" s="51"/>
      <c r="CQ242" s="51"/>
      <c r="CR242" s="51"/>
      <c r="CS242" s="51"/>
      <c r="CT242" s="51"/>
      <c r="CU242" s="51"/>
      <c r="CV242" s="51"/>
      <c r="CW242" s="51"/>
      <c r="CX242" s="51"/>
      <c r="CY242" s="51"/>
      <c r="CZ242" s="51"/>
      <c r="DA242" s="51"/>
      <c r="DB242" s="51"/>
      <c r="DC242" s="51"/>
      <c r="DD242" s="51"/>
      <c r="DE242" s="51"/>
      <c r="DF242" s="51"/>
    </row>
    <row r="243" spans="1:110">
      <c r="A243" s="61"/>
      <c r="C243" s="51"/>
      <c r="D243" s="67"/>
      <c r="E243" s="78"/>
      <c r="F243" s="51"/>
      <c r="G243" s="67"/>
      <c r="H243" s="51"/>
      <c r="I243" s="51"/>
      <c r="J243" s="51"/>
      <c r="K243" s="67"/>
      <c r="L243" s="72"/>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1"/>
      <c r="BY243" s="51"/>
      <c r="BZ243" s="51"/>
      <c r="CA243" s="51"/>
      <c r="CB243" s="51"/>
      <c r="CC243" s="51"/>
      <c r="CD243" s="51"/>
      <c r="CE243" s="51"/>
      <c r="CF243" s="51"/>
      <c r="CG243" s="51"/>
      <c r="CH243" s="51"/>
      <c r="CI243" s="51"/>
      <c r="CJ243" s="51"/>
      <c r="CK243" s="51"/>
      <c r="CL243" s="51"/>
      <c r="CM243" s="51"/>
      <c r="CN243" s="51"/>
      <c r="CO243" s="51"/>
      <c r="CP243" s="51"/>
      <c r="CQ243" s="51"/>
      <c r="CR243" s="51"/>
      <c r="CS243" s="51"/>
      <c r="CT243" s="51"/>
      <c r="CU243" s="51"/>
      <c r="CV243" s="51"/>
      <c r="CW243" s="51"/>
      <c r="CX243" s="51"/>
      <c r="CY243" s="51"/>
      <c r="CZ243" s="51"/>
      <c r="DA243" s="51"/>
      <c r="DB243" s="51"/>
      <c r="DC243" s="51"/>
      <c r="DD243" s="51"/>
      <c r="DE243" s="51"/>
      <c r="DF243" s="51"/>
    </row>
    <row r="244" spans="1:110">
      <c r="A244" s="61"/>
      <c r="C244" s="51"/>
      <c r="D244" s="67"/>
      <c r="E244" s="78"/>
      <c r="F244" s="51"/>
      <c r="G244" s="67"/>
      <c r="H244" s="51"/>
      <c r="I244" s="51"/>
      <c r="J244" s="51"/>
      <c r="K244" s="67"/>
      <c r="L244" s="72"/>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c r="BW244" s="51"/>
      <c r="BX244" s="51"/>
      <c r="BY244" s="51"/>
      <c r="BZ244" s="51"/>
      <c r="CA244" s="51"/>
      <c r="CB244" s="51"/>
      <c r="CC244" s="51"/>
      <c r="CD244" s="51"/>
      <c r="CE244" s="51"/>
      <c r="CF244" s="51"/>
      <c r="CG244" s="51"/>
      <c r="CH244" s="51"/>
      <c r="CI244" s="51"/>
      <c r="CJ244" s="51"/>
      <c r="CK244" s="51"/>
      <c r="CL244" s="51"/>
      <c r="CM244" s="51"/>
      <c r="CN244" s="51"/>
      <c r="CO244" s="51"/>
      <c r="CP244" s="51"/>
      <c r="CQ244" s="51"/>
      <c r="CR244" s="51"/>
      <c r="CS244" s="51"/>
      <c r="CT244" s="51"/>
      <c r="CU244" s="51"/>
      <c r="CV244" s="51"/>
      <c r="CW244" s="51"/>
      <c r="CX244" s="51"/>
      <c r="CY244" s="51"/>
      <c r="CZ244" s="51"/>
      <c r="DA244" s="51"/>
      <c r="DB244" s="51"/>
      <c r="DC244" s="51"/>
      <c r="DD244" s="51"/>
      <c r="DE244" s="51"/>
      <c r="DF244" s="51"/>
    </row>
    <row r="245" spans="1:110">
      <c r="A245" s="61"/>
      <c r="C245" s="51"/>
      <c r="D245" s="67"/>
      <c r="E245" s="78"/>
      <c r="F245" s="51"/>
      <c r="G245" s="67"/>
      <c r="H245" s="51"/>
      <c r="I245" s="51"/>
      <c r="J245" s="51"/>
      <c r="K245" s="67"/>
      <c r="L245" s="72"/>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c r="BX245" s="51"/>
      <c r="BY245" s="51"/>
      <c r="BZ245" s="51"/>
      <c r="CA245" s="51"/>
      <c r="CB245" s="51"/>
      <c r="CC245" s="51"/>
      <c r="CD245" s="51"/>
      <c r="CE245" s="51"/>
      <c r="CF245" s="51"/>
      <c r="CG245" s="51"/>
      <c r="CH245" s="51"/>
      <c r="CI245" s="51"/>
      <c r="CJ245" s="51"/>
      <c r="CK245" s="51"/>
      <c r="CL245" s="51"/>
      <c r="CM245" s="51"/>
      <c r="CN245" s="51"/>
      <c r="CO245" s="51"/>
      <c r="CP245" s="51"/>
      <c r="CQ245" s="51"/>
      <c r="CR245" s="51"/>
      <c r="CS245" s="51"/>
      <c r="CT245" s="51"/>
      <c r="CU245" s="51"/>
      <c r="CV245" s="51"/>
      <c r="CW245" s="51"/>
      <c r="CX245" s="51"/>
      <c r="CY245" s="51"/>
      <c r="CZ245" s="51"/>
      <c r="DA245" s="51"/>
      <c r="DB245" s="51"/>
      <c r="DC245" s="51"/>
      <c r="DD245" s="51"/>
      <c r="DE245" s="51"/>
      <c r="DF245" s="51"/>
    </row>
    <row r="246" spans="1:110">
      <c r="A246" s="61"/>
      <c r="C246" s="51"/>
      <c r="D246" s="67"/>
      <c r="E246" s="78"/>
      <c r="F246" s="51"/>
      <c r="G246" s="67"/>
      <c r="H246" s="51"/>
      <c r="I246" s="51"/>
      <c r="J246" s="51"/>
      <c r="K246" s="67"/>
      <c r="L246" s="72"/>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c r="CA246" s="51"/>
      <c r="CB246" s="51"/>
      <c r="CC246" s="51"/>
      <c r="CD246" s="51"/>
      <c r="CE246" s="51"/>
      <c r="CF246" s="51"/>
      <c r="CG246" s="51"/>
      <c r="CH246" s="51"/>
      <c r="CI246" s="51"/>
      <c r="CJ246" s="51"/>
      <c r="CK246" s="51"/>
      <c r="CL246" s="51"/>
      <c r="CM246" s="51"/>
      <c r="CN246" s="51"/>
      <c r="CO246" s="51"/>
      <c r="CP246" s="51"/>
      <c r="CQ246" s="51"/>
      <c r="CR246" s="51"/>
      <c r="CS246" s="51"/>
      <c r="CT246" s="51"/>
      <c r="CU246" s="51"/>
      <c r="CV246" s="51"/>
      <c r="CW246" s="51"/>
      <c r="CX246" s="51"/>
      <c r="CY246" s="51"/>
      <c r="CZ246" s="51"/>
      <c r="DA246" s="51"/>
      <c r="DB246" s="51"/>
      <c r="DC246" s="51"/>
      <c r="DD246" s="51"/>
      <c r="DE246" s="51"/>
      <c r="DF246" s="51"/>
    </row>
    <row r="247" spans="1:110">
      <c r="A247" s="61"/>
      <c r="C247" s="51"/>
      <c r="D247" s="67"/>
      <c r="E247" s="78"/>
      <c r="F247" s="51"/>
      <c r="G247" s="67"/>
      <c r="H247" s="51"/>
      <c r="I247" s="51"/>
      <c r="J247" s="51"/>
      <c r="K247" s="67"/>
      <c r="L247" s="72"/>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CP247" s="51"/>
      <c r="CQ247" s="51"/>
      <c r="CR247" s="51"/>
      <c r="CS247" s="51"/>
      <c r="CT247" s="51"/>
      <c r="CU247" s="51"/>
      <c r="CV247" s="51"/>
      <c r="CW247" s="51"/>
      <c r="CX247" s="51"/>
      <c r="CY247" s="51"/>
      <c r="CZ247" s="51"/>
      <c r="DA247" s="51"/>
      <c r="DB247" s="51"/>
      <c r="DC247" s="51"/>
      <c r="DD247" s="51"/>
      <c r="DE247" s="51"/>
      <c r="DF247" s="51"/>
    </row>
    <row r="248" spans="1:110">
      <c r="A248" s="61"/>
      <c r="C248" s="51"/>
      <c r="D248" s="67"/>
      <c r="E248" s="78"/>
      <c r="F248" s="51"/>
      <c r="G248" s="67"/>
      <c r="H248" s="51"/>
      <c r="I248" s="51"/>
      <c r="J248" s="51"/>
      <c r="K248" s="67"/>
      <c r="L248" s="72"/>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c r="BT248" s="51"/>
      <c r="BU248" s="51"/>
      <c r="BV248" s="51"/>
      <c r="BW248" s="51"/>
      <c r="BX248" s="51"/>
      <c r="BY248" s="51"/>
      <c r="BZ248" s="51"/>
      <c r="CA248" s="51"/>
      <c r="CB248" s="51"/>
      <c r="CC248" s="51"/>
      <c r="CD248" s="51"/>
      <c r="CE248" s="51"/>
      <c r="CF248" s="51"/>
      <c r="CG248" s="51"/>
      <c r="CH248" s="51"/>
      <c r="CI248" s="51"/>
      <c r="CJ248" s="51"/>
      <c r="CK248" s="51"/>
      <c r="CL248" s="51"/>
      <c r="CM248" s="51"/>
      <c r="CN248" s="51"/>
      <c r="CO248" s="51"/>
      <c r="CP248" s="51"/>
      <c r="CQ248" s="51"/>
      <c r="CR248" s="51"/>
      <c r="CS248" s="51"/>
      <c r="CT248" s="51"/>
      <c r="CU248" s="51"/>
      <c r="CV248" s="51"/>
      <c r="CW248" s="51"/>
      <c r="CX248" s="51"/>
      <c r="CY248" s="51"/>
      <c r="CZ248" s="51"/>
      <c r="DA248" s="51"/>
      <c r="DB248" s="51"/>
      <c r="DC248" s="51"/>
      <c r="DD248" s="51"/>
      <c r="DE248" s="51"/>
      <c r="DF248" s="51"/>
    </row>
    <row r="249" spans="1:110">
      <c r="A249" s="61"/>
      <c r="C249" s="51"/>
      <c r="D249" s="67"/>
      <c r="E249" s="78"/>
      <c r="F249" s="51"/>
      <c r="G249" s="67"/>
      <c r="H249" s="51"/>
      <c r="I249" s="51"/>
      <c r="J249" s="51"/>
      <c r="K249" s="67"/>
      <c r="L249" s="72"/>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c r="BT249" s="51"/>
      <c r="BU249" s="51"/>
      <c r="BV249" s="51"/>
      <c r="BW249" s="51"/>
      <c r="BX249" s="51"/>
      <c r="BY249" s="51"/>
      <c r="BZ249" s="51"/>
      <c r="CA249" s="51"/>
      <c r="CB249" s="51"/>
      <c r="CC249" s="51"/>
      <c r="CD249" s="51"/>
      <c r="CE249" s="51"/>
      <c r="CF249" s="51"/>
      <c r="CG249" s="51"/>
      <c r="CH249" s="51"/>
      <c r="CI249" s="51"/>
      <c r="CJ249" s="51"/>
      <c r="CK249" s="51"/>
      <c r="CL249" s="51"/>
      <c r="CM249" s="51"/>
      <c r="CN249" s="51"/>
      <c r="CO249" s="51"/>
      <c r="CP249" s="51"/>
      <c r="CQ249" s="51"/>
      <c r="CR249" s="51"/>
      <c r="CS249" s="51"/>
      <c r="CT249" s="51"/>
      <c r="CU249" s="51"/>
      <c r="CV249" s="51"/>
      <c r="CW249" s="51"/>
      <c r="CX249" s="51"/>
      <c r="CY249" s="51"/>
      <c r="CZ249" s="51"/>
      <c r="DA249" s="51"/>
      <c r="DB249" s="51"/>
      <c r="DC249" s="51"/>
      <c r="DD249" s="51"/>
      <c r="DE249" s="51"/>
      <c r="DF249" s="51"/>
    </row>
    <row r="250" spans="1:110">
      <c r="A250" s="61"/>
      <c r="C250" s="51"/>
      <c r="D250" s="67"/>
      <c r="E250" s="78"/>
      <c r="F250" s="51"/>
      <c r="G250" s="67"/>
      <c r="H250" s="51"/>
      <c r="I250" s="51"/>
      <c r="J250" s="51"/>
      <c r="K250" s="67"/>
      <c r="L250" s="72"/>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c r="CS250" s="51"/>
      <c r="CT250" s="51"/>
      <c r="CU250" s="51"/>
      <c r="CV250" s="51"/>
      <c r="CW250" s="51"/>
      <c r="CX250" s="51"/>
      <c r="CY250" s="51"/>
      <c r="CZ250" s="51"/>
      <c r="DA250" s="51"/>
      <c r="DB250" s="51"/>
      <c r="DC250" s="51"/>
      <c r="DD250" s="51"/>
      <c r="DE250" s="51"/>
      <c r="DF250" s="51"/>
    </row>
    <row r="251" spans="1:110">
      <c r="A251" s="61"/>
      <c r="C251" s="51"/>
      <c r="D251" s="67"/>
      <c r="E251" s="78"/>
      <c r="F251" s="51"/>
      <c r="G251" s="67"/>
      <c r="H251" s="51"/>
      <c r="I251" s="51"/>
      <c r="J251" s="51"/>
      <c r="K251" s="67"/>
      <c r="L251" s="72"/>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c r="BR251" s="51"/>
      <c r="BS251" s="51"/>
      <c r="BT251" s="51"/>
      <c r="BU251" s="51"/>
      <c r="BV251" s="51"/>
      <c r="BW251" s="51"/>
      <c r="BX251" s="51"/>
      <c r="BY251" s="51"/>
      <c r="BZ251" s="51"/>
      <c r="CA251" s="51"/>
      <c r="CB251" s="51"/>
      <c r="CC251" s="51"/>
      <c r="CD251" s="51"/>
      <c r="CE251" s="51"/>
      <c r="CF251" s="51"/>
      <c r="CG251" s="51"/>
      <c r="CH251" s="51"/>
      <c r="CI251" s="51"/>
      <c r="CJ251" s="51"/>
      <c r="CK251" s="51"/>
      <c r="CL251" s="51"/>
      <c r="CM251" s="51"/>
      <c r="CN251" s="51"/>
      <c r="CO251" s="51"/>
      <c r="CP251" s="51"/>
      <c r="CQ251" s="51"/>
      <c r="CR251" s="51"/>
      <c r="CS251" s="51"/>
      <c r="CT251" s="51"/>
      <c r="CU251" s="51"/>
      <c r="CV251" s="51"/>
      <c r="CW251" s="51"/>
      <c r="CX251" s="51"/>
      <c r="CY251" s="51"/>
      <c r="CZ251" s="51"/>
      <c r="DA251" s="51"/>
      <c r="DB251" s="51"/>
      <c r="DC251" s="51"/>
      <c r="DD251" s="51"/>
      <c r="DE251" s="51"/>
      <c r="DF251" s="51"/>
    </row>
    <row r="252" spans="1:110">
      <c r="A252" s="61"/>
      <c r="C252" s="51"/>
      <c r="D252" s="67"/>
      <c r="E252" s="78"/>
      <c r="F252" s="51"/>
      <c r="G252" s="67"/>
      <c r="H252" s="51"/>
      <c r="I252" s="51"/>
      <c r="J252" s="51"/>
      <c r="K252" s="67"/>
      <c r="L252" s="72"/>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c r="BT252" s="51"/>
      <c r="BU252" s="51"/>
      <c r="BV252" s="51"/>
      <c r="BW252" s="51"/>
      <c r="BX252" s="51"/>
      <c r="BY252" s="51"/>
      <c r="BZ252" s="51"/>
      <c r="CA252" s="51"/>
      <c r="CB252" s="51"/>
      <c r="CC252" s="51"/>
      <c r="CD252" s="51"/>
      <c r="CE252" s="51"/>
      <c r="CF252" s="51"/>
      <c r="CG252" s="51"/>
      <c r="CH252" s="51"/>
      <c r="CI252" s="51"/>
      <c r="CJ252" s="51"/>
      <c r="CK252" s="51"/>
      <c r="CL252" s="51"/>
      <c r="CM252" s="51"/>
      <c r="CN252" s="51"/>
      <c r="CO252" s="51"/>
      <c r="CP252" s="51"/>
      <c r="CQ252" s="51"/>
      <c r="CR252" s="51"/>
      <c r="CS252" s="51"/>
      <c r="CT252" s="51"/>
      <c r="CU252" s="51"/>
      <c r="CV252" s="51"/>
      <c r="CW252" s="51"/>
      <c r="CX252" s="51"/>
      <c r="CY252" s="51"/>
      <c r="CZ252" s="51"/>
      <c r="DA252" s="51"/>
      <c r="DB252" s="51"/>
      <c r="DC252" s="51"/>
      <c r="DD252" s="51"/>
      <c r="DE252" s="51"/>
      <c r="DF252" s="51"/>
    </row>
    <row r="253" spans="1:110">
      <c r="A253" s="61"/>
      <c r="C253" s="51"/>
      <c r="D253" s="67"/>
      <c r="E253" s="78"/>
      <c r="F253" s="51"/>
      <c r="G253" s="67"/>
      <c r="H253" s="51"/>
      <c r="I253" s="51"/>
      <c r="J253" s="51"/>
      <c r="K253" s="67"/>
      <c r="L253" s="72"/>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c r="BT253" s="51"/>
      <c r="BU253" s="51"/>
      <c r="BV253" s="51"/>
      <c r="BW253" s="51"/>
      <c r="BX253" s="51"/>
      <c r="BY253" s="51"/>
      <c r="BZ253" s="51"/>
      <c r="CA253" s="51"/>
      <c r="CB253" s="51"/>
      <c r="CC253" s="51"/>
      <c r="CD253" s="51"/>
      <c r="CE253" s="51"/>
      <c r="CF253" s="51"/>
      <c r="CG253" s="51"/>
      <c r="CH253" s="51"/>
      <c r="CI253" s="51"/>
      <c r="CJ253" s="51"/>
      <c r="CK253" s="51"/>
      <c r="CL253" s="51"/>
      <c r="CM253" s="51"/>
      <c r="CN253" s="51"/>
      <c r="CO253" s="51"/>
      <c r="CP253" s="51"/>
      <c r="CQ253" s="51"/>
      <c r="CR253" s="51"/>
      <c r="CS253" s="51"/>
      <c r="CT253" s="51"/>
      <c r="CU253" s="51"/>
      <c r="CV253" s="51"/>
      <c r="CW253" s="51"/>
      <c r="CX253" s="51"/>
      <c r="CY253" s="51"/>
      <c r="CZ253" s="51"/>
      <c r="DA253" s="51"/>
      <c r="DB253" s="51"/>
      <c r="DC253" s="51"/>
      <c r="DD253" s="51"/>
      <c r="DE253" s="51"/>
      <c r="DF253" s="51"/>
    </row>
    <row r="254" spans="1:110">
      <c r="A254" s="61"/>
      <c r="C254" s="51"/>
      <c r="D254" s="67"/>
      <c r="E254" s="78"/>
      <c r="F254" s="51"/>
      <c r="G254" s="67"/>
      <c r="H254" s="51"/>
      <c r="I254" s="51"/>
      <c r="J254" s="51"/>
      <c r="K254" s="67"/>
      <c r="L254" s="72"/>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c r="BT254" s="51"/>
      <c r="BU254" s="51"/>
      <c r="BV254" s="51"/>
      <c r="BW254" s="51"/>
      <c r="BX254" s="51"/>
      <c r="BY254" s="51"/>
      <c r="BZ254" s="51"/>
      <c r="CA254" s="51"/>
      <c r="CB254" s="51"/>
      <c r="CC254" s="51"/>
      <c r="CD254" s="51"/>
      <c r="CE254" s="51"/>
      <c r="CF254" s="51"/>
      <c r="CG254" s="51"/>
      <c r="CH254" s="51"/>
      <c r="CI254" s="51"/>
      <c r="CJ254" s="51"/>
      <c r="CK254" s="51"/>
      <c r="CL254" s="51"/>
      <c r="CM254" s="51"/>
      <c r="CN254" s="51"/>
      <c r="CO254" s="51"/>
      <c r="CP254" s="51"/>
      <c r="CQ254" s="51"/>
      <c r="CR254" s="51"/>
      <c r="CS254" s="51"/>
      <c r="CT254" s="51"/>
      <c r="CU254" s="51"/>
      <c r="CV254" s="51"/>
      <c r="CW254" s="51"/>
      <c r="CX254" s="51"/>
      <c r="CY254" s="51"/>
      <c r="CZ254" s="51"/>
      <c r="DA254" s="51"/>
      <c r="DB254" s="51"/>
      <c r="DC254" s="51"/>
      <c r="DD254" s="51"/>
      <c r="DE254" s="51"/>
      <c r="DF254" s="51"/>
    </row>
    <row r="255" spans="1:110">
      <c r="A255" s="61"/>
      <c r="C255" s="51"/>
      <c r="D255" s="67"/>
      <c r="E255" s="78"/>
      <c r="F255" s="51"/>
      <c r="G255" s="67"/>
      <c r="H255" s="51"/>
      <c r="I255" s="51"/>
      <c r="J255" s="51"/>
      <c r="K255" s="67"/>
      <c r="L255" s="72"/>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c r="BT255" s="51"/>
      <c r="BU255" s="51"/>
      <c r="BV255" s="51"/>
      <c r="BW255" s="51"/>
      <c r="BX255" s="51"/>
      <c r="BY255" s="51"/>
      <c r="BZ255" s="51"/>
      <c r="CA255" s="51"/>
      <c r="CB255" s="51"/>
      <c r="CC255" s="51"/>
      <c r="CD255" s="51"/>
      <c r="CE255" s="51"/>
      <c r="CF255" s="51"/>
      <c r="CG255" s="51"/>
      <c r="CH255" s="51"/>
      <c r="CI255" s="51"/>
      <c r="CJ255" s="51"/>
      <c r="CK255" s="51"/>
      <c r="CL255" s="51"/>
      <c r="CM255" s="51"/>
      <c r="CN255" s="51"/>
      <c r="CO255" s="51"/>
      <c r="CP255" s="51"/>
      <c r="CQ255" s="51"/>
      <c r="CR255" s="51"/>
      <c r="CS255" s="51"/>
      <c r="CT255" s="51"/>
      <c r="CU255" s="51"/>
      <c r="CV255" s="51"/>
      <c r="CW255" s="51"/>
      <c r="CX255" s="51"/>
      <c r="CY255" s="51"/>
      <c r="CZ255" s="51"/>
      <c r="DA255" s="51"/>
      <c r="DB255" s="51"/>
      <c r="DC255" s="51"/>
      <c r="DD255" s="51"/>
      <c r="DE255" s="51"/>
      <c r="DF255" s="51"/>
    </row>
    <row r="256" spans="1:110">
      <c r="A256" s="61"/>
      <c r="C256" s="51"/>
      <c r="D256" s="67"/>
      <c r="E256" s="78"/>
      <c r="F256" s="51"/>
      <c r="G256" s="67"/>
      <c r="H256" s="51"/>
      <c r="I256" s="51"/>
      <c r="J256" s="51"/>
      <c r="K256" s="67"/>
      <c r="L256" s="72"/>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c r="BT256" s="51"/>
      <c r="BU256" s="51"/>
      <c r="BV256" s="51"/>
      <c r="BW256" s="51"/>
      <c r="BX256" s="51"/>
      <c r="BY256" s="51"/>
      <c r="BZ256" s="51"/>
      <c r="CA256" s="51"/>
      <c r="CB256" s="51"/>
      <c r="CC256" s="51"/>
      <c r="CD256" s="51"/>
      <c r="CE256" s="51"/>
      <c r="CF256" s="51"/>
      <c r="CG256" s="51"/>
      <c r="CH256" s="51"/>
      <c r="CI256" s="51"/>
      <c r="CJ256" s="51"/>
      <c r="CK256" s="51"/>
      <c r="CL256" s="51"/>
      <c r="CM256" s="51"/>
      <c r="CN256" s="51"/>
      <c r="CO256" s="51"/>
      <c r="CP256" s="51"/>
      <c r="CQ256" s="51"/>
      <c r="CR256" s="51"/>
      <c r="CS256" s="51"/>
      <c r="CT256" s="51"/>
      <c r="CU256" s="51"/>
      <c r="CV256" s="51"/>
      <c r="CW256" s="51"/>
      <c r="CX256" s="51"/>
      <c r="CY256" s="51"/>
      <c r="CZ256" s="51"/>
      <c r="DA256" s="51"/>
      <c r="DB256" s="51"/>
      <c r="DC256" s="51"/>
      <c r="DD256" s="51"/>
      <c r="DE256" s="51"/>
      <c r="DF256" s="51"/>
    </row>
    <row r="257" spans="1:110">
      <c r="A257" s="61"/>
      <c r="C257" s="51"/>
      <c r="D257" s="67"/>
      <c r="E257" s="78"/>
      <c r="F257" s="51"/>
      <c r="G257" s="67"/>
      <c r="H257" s="51"/>
      <c r="I257" s="51"/>
      <c r="J257" s="51"/>
      <c r="K257" s="67"/>
      <c r="L257" s="72"/>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c r="BW257" s="51"/>
      <c r="BX257" s="51"/>
      <c r="BY257" s="51"/>
      <c r="BZ257" s="51"/>
      <c r="CA257" s="51"/>
      <c r="CB257" s="51"/>
      <c r="CC257" s="51"/>
      <c r="CD257" s="51"/>
      <c r="CE257" s="51"/>
      <c r="CF257" s="51"/>
      <c r="CG257" s="51"/>
      <c r="CH257" s="51"/>
      <c r="CI257" s="51"/>
      <c r="CJ257" s="51"/>
      <c r="CK257" s="51"/>
      <c r="CL257" s="51"/>
      <c r="CM257" s="51"/>
      <c r="CN257" s="51"/>
      <c r="CO257" s="51"/>
      <c r="CP257" s="51"/>
      <c r="CQ257" s="51"/>
      <c r="CR257" s="51"/>
      <c r="CS257" s="51"/>
      <c r="CT257" s="51"/>
      <c r="CU257" s="51"/>
      <c r="CV257" s="51"/>
      <c r="CW257" s="51"/>
      <c r="CX257" s="51"/>
      <c r="CY257" s="51"/>
      <c r="CZ257" s="51"/>
      <c r="DA257" s="51"/>
      <c r="DB257" s="51"/>
      <c r="DC257" s="51"/>
      <c r="DD257" s="51"/>
      <c r="DE257" s="51"/>
      <c r="DF257" s="51"/>
    </row>
    <row r="258" spans="1:110">
      <c r="A258" s="61"/>
      <c r="C258" s="51"/>
      <c r="D258" s="67"/>
      <c r="E258" s="78"/>
      <c r="F258" s="51"/>
      <c r="G258" s="67"/>
      <c r="H258" s="51"/>
      <c r="I258" s="51"/>
      <c r="J258" s="51"/>
      <c r="K258" s="67"/>
      <c r="L258" s="72"/>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c r="BT258" s="51"/>
      <c r="BU258" s="51"/>
      <c r="BV258" s="51"/>
      <c r="BW258" s="51"/>
      <c r="BX258" s="51"/>
      <c r="BY258" s="51"/>
      <c r="BZ258" s="51"/>
      <c r="CA258" s="51"/>
      <c r="CB258" s="51"/>
      <c r="CC258" s="51"/>
      <c r="CD258" s="51"/>
      <c r="CE258" s="51"/>
      <c r="CF258" s="51"/>
      <c r="CG258" s="51"/>
      <c r="CH258" s="51"/>
      <c r="CI258" s="51"/>
      <c r="CJ258" s="51"/>
      <c r="CK258" s="51"/>
      <c r="CL258" s="51"/>
      <c r="CM258" s="51"/>
      <c r="CN258" s="51"/>
      <c r="CO258" s="51"/>
      <c r="CP258" s="51"/>
      <c r="CQ258" s="51"/>
      <c r="CR258" s="51"/>
      <c r="CS258" s="51"/>
      <c r="CT258" s="51"/>
      <c r="CU258" s="51"/>
      <c r="CV258" s="51"/>
      <c r="CW258" s="51"/>
      <c r="CX258" s="51"/>
      <c r="CY258" s="51"/>
      <c r="CZ258" s="51"/>
      <c r="DA258" s="51"/>
      <c r="DB258" s="51"/>
      <c r="DC258" s="51"/>
      <c r="DD258" s="51"/>
      <c r="DE258" s="51"/>
      <c r="DF258" s="51"/>
    </row>
    <row r="259" spans="1:110">
      <c r="A259" s="61"/>
      <c r="C259" s="51"/>
      <c r="D259" s="67"/>
      <c r="E259" s="78"/>
      <c r="F259" s="51"/>
      <c r="G259" s="67"/>
      <c r="H259" s="51"/>
      <c r="I259" s="51"/>
      <c r="J259" s="51"/>
      <c r="K259" s="67"/>
      <c r="L259" s="72"/>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c r="BT259" s="51"/>
      <c r="BU259" s="51"/>
      <c r="BV259" s="51"/>
      <c r="BW259" s="51"/>
      <c r="BX259" s="51"/>
      <c r="BY259" s="51"/>
      <c r="BZ259" s="51"/>
      <c r="CA259" s="51"/>
      <c r="CB259" s="51"/>
      <c r="CC259" s="51"/>
      <c r="CD259" s="51"/>
      <c r="CE259" s="51"/>
      <c r="CF259" s="51"/>
      <c r="CG259" s="51"/>
      <c r="CH259" s="51"/>
      <c r="CI259" s="51"/>
      <c r="CJ259" s="51"/>
      <c r="CK259" s="51"/>
      <c r="CL259" s="51"/>
      <c r="CM259" s="51"/>
      <c r="CN259" s="51"/>
      <c r="CO259" s="51"/>
      <c r="CP259" s="51"/>
      <c r="CQ259" s="51"/>
      <c r="CR259" s="51"/>
      <c r="CS259" s="51"/>
      <c r="CT259" s="51"/>
      <c r="CU259" s="51"/>
      <c r="CV259" s="51"/>
      <c r="CW259" s="51"/>
      <c r="CX259" s="51"/>
      <c r="CY259" s="51"/>
      <c r="CZ259" s="51"/>
      <c r="DA259" s="51"/>
      <c r="DB259" s="51"/>
      <c r="DC259" s="51"/>
      <c r="DD259" s="51"/>
      <c r="DE259" s="51"/>
      <c r="DF259" s="51"/>
    </row>
    <row r="260" spans="1:110">
      <c r="A260" s="61"/>
      <c r="C260" s="51"/>
      <c r="D260" s="67"/>
      <c r="E260" s="78"/>
      <c r="F260" s="51"/>
      <c r="G260" s="67"/>
      <c r="H260" s="51"/>
      <c r="I260" s="51"/>
      <c r="J260" s="51"/>
      <c r="K260" s="67"/>
      <c r="L260" s="72"/>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c r="BW260" s="51"/>
      <c r="BX260" s="51"/>
      <c r="BY260" s="51"/>
      <c r="BZ260" s="51"/>
      <c r="CA260" s="51"/>
      <c r="CB260" s="51"/>
      <c r="CC260" s="51"/>
      <c r="CD260" s="51"/>
      <c r="CE260" s="51"/>
      <c r="CF260" s="51"/>
      <c r="CG260" s="51"/>
      <c r="CH260" s="51"/>
      <c r="CI260" s="51"/>
      <c r="CJ260" s="51"/>
      <c r="CK260" s="51"/>
      <c r="CL260" s="51"/>
      <c r="CM260" s="51"/>
      <c r="CN260" s="51"/>
      <c r="CO260" s="51"/>
      <c r="CP260" s="51"/>
      <c r="CQ260" s="51"/>
      <c r="CR260" s="51"/>
      <c r="CS260" s="51"/>
      <c r="CT260" s="51"/>
      <c r="CU260" s="51"/>
      <c r="CV260" s="51"/>
      <c r="CW260" s="51"/>
      <c r="CX260" s="51"/>
      <c r="CY260" s="51"/>
      <c r="CZ260" s="51"/>
      <c r="DA260" s="51"/>
      <c r="DB260" s="51"/>
      <c r="DC260" s="51"/>
      <c r="DD260" s="51"/>
      <c r="DE260" s="51"/>
      <c r="DF260" s="51"/>
    </row>
    <row r="261" spans="1:110">
      <c r="A261" s="61"/>
      <c r="C261" s="51"/>
      <c r="D261" s="67"/>
      <c r="E261" s="78"/>
      <c r="F261" s="51"/>
      <c r="G261" s="67"/>
      <c r="H261" s="51"/>
      <c r="I261" s="51"/>
      <c r="J261" s="51"/>
      <c r="K261" s="67"/>
      <c r="L261" s="72"/>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c r="BT261" s="51"/>
      <c r="BU261" s="51"/>
      <c r="BV261" s="51"/>
      <c r="BW261" s="51"/>
      <c r="BX261" s="51"/>
      <c r="BY261" s="51"/>
      <c r="BZ261" s="51"/>
      <c r="CA261" s="51"/>
      <c r="CB261" s="51"/>
      <c r="CC261" s="51"/>
      <c r="CD261" s="51"/>
      <c r="CE261" s="51"/>
      <c r="CF261" s="51"/>
      <c r="CG261" s="51"/>
      <c r="CH261" s="51"/>
      <c r="CI261" s="51"/>
      <c r="CJ261" s="51"/>
      <c r="CK261" s="51"/>
      <c r="CL261" s="51"/>
      <c r="CM261" s="51"/>
      <c r="CN261" s="51"/>
      <c r="CO261" s="51"/>
      <c r="CP261" s="51"/>
      <c r="CQ261" s="51"/>
      <c r="CR261" s="51"/>
      <c r="CS261" s="51"/>
      <c r="CT261" s="51"/>
      <c r="CU261" s="51"/>
      <c r="CV261" s="51"/>
      <c r="CW261" s="51"/>
      <c r="CX261" s="51"/>
      <c r="CY261" s="51"/>
      <c r="CZ261" s="51"/>
      <c r="DA261" s="51"/>
      <c r="DB261" s="51"/>
      <c r="DC261" s="51"/>
      <c r="DD261" s="51"/>
      <c r="DE261" s="51"/>
      <c r="DF261" s="51"/>
    </row>
    <row r="262" spans="1:110">
      <c r="A262" s="61"/>
      <c r="C262" s="51"/>
      <c r="D262" s="67"/>
      <c r="E262" s="78"/>
      <c r="F262" s="51"/>
      <c r="G262" s="67"/>
      <c r="H262" s="51"/>
      <c r="I262" s="51"/>
      <c r="J262" s="51"/>
      <c r="K262" s="67"/>
      <c r="L262" s="72"/>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c r="BZ262" s="51"/>
      <c r="CA262" s="51"/>
      <c r="CB262" s="51"/>
      <c r="CC262" s="51"/>
      <c r="CD262" s="51"/>
      <c r="CE262" s="51"/>
      <c r="CF262" s="51"/>
      <c r="CG262" s="51"/>
      <c r="CH262" s="51"/>
      <c r="CI262" s="51"/>
      <c r="CJ262" s="51"/>
      <c r="CK262" s="51"/>
      <c r="CL262" s="51"/>
      <c r="CM262" s="51"/>
      <c r="CN262" s="51"/>
      <c r="CO262" s="51"/>
      <c r="CP262" s="51"/>
      <c r="CQ262" s="51"/>
      <c r="CR262" s="51"/>
      <c r="CS262" s="51"/>
      <c r="CT262" s="51"/>
      <c r="CU262" s="51"/>
      <c r="CV262" s="51"/>
      <c r="CW262" s="51"/>
      <c r="CX262" s="51"/>
      <c r="CY262" s="51"/>
      <c r="CZ262" s="51"/>
      <c r="DA262" s="51"/>
      <c r="DB262" s="51"/>
      <c r="DC262" s="51"/>
      <c r="DD262" s="51"/>
      <c r="DE262" s="51"/>
      <c r="DF262" s="51"/>
    </row>
    <row r="263" spans="1:110">
      <c r="A263" s="61"/>
      <c r="C263" s="51"/>
      <c r="D263" s="67"/>
      <c r="E263" s="78"/>
      <c r="F263" s="51"/>
      <c r="G263" s="67"/>
      <c r="H263" s="51"/>
      <c r="I263" s="51"/>
      <c r="J263" s="51"/>
      <c r="K263" s="67"/>
      <c r="L263" s="72"/>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CP263" s="51"/>
      <c r="CQ263" s="51"/>
      <c r="CR263" s="51"/>
      <c r="CS263" s="51"/>
      <c r="CT263" s="51"/>
      <c r="CU263" s="51"/>
      <c r="CV263" s="51"/>
      <c r="CW263" s="51"/>
      <c r="CX263" s="51"/>
      <c r="CY263" s="51"/>
      <c r="CZ263" s="51"/>
      <c r="DA263" s="51"/>
      <c r="DB263" s="51"/>
      <c r="DC263" s="51"/>
      <c r="DD263" s="51"/>
      <c r="DE263" s="51"/>
      <c r="DF263" s="51"/>
    </row>
    <row r="264" spans="1:110">
      <c r="A264" s="61"/>
      <c r="C264" s="51"/>
      <c r="D264" s="67"/>
      <c r="E264" s="78"/>
      <c r="F264" s="51"/>
      <c r="G264" s="67"/>
      <c r="H264" s="51"/>
      <c r="I264" s="51"/>
      <c r="J264" s="51"/>
      <c r="K264" s="67"/>
      <c r="L264" s="72"/>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51"/>
      <c r="CN264" s="51"/>
      <c r="CO264" s="51"/>
      <c r="CP264" s="51"/>
      <c r="CQ264" s="51"/>
      <c r="CR264" s="51"/>
      <c r="CS264" s="51"/>
      <c r="CT264" s="51"/>
      <c r="CU264" s="51"/>
      <c r="CV264" s="51"/>
      <c r="CW264" s="51"/>
      <c r="CX264" s="51"/>
      <c r="CY264" s="51"/>
      <c r="CZ264" s="51"/>
      <c r="DA264" s="51"/>
      <c r="DB264" s="51"/>
      <c r="DC264" s="51"/>
      <c r="DD264" s="51"/>
      <c r="DE264" s="51"/>
      <c r="DF264" s="51"/>
    </row>
    <row r="265" spans="1:110">
      <c r="A265" s="61"/>
      <c r="C265" s="51"/>
      <c r="D265" s="67"/>
      <c r="E265" s="78"/>
      <c r="F265" s="51"/>
      <c r="G265" s="67"/>
      <c r="H265" s="51"/>
      <c r="I265" s="51"/>
      <c r="J265" s="51"/>
      <c r="K265" s="67"/>
      <c r="L265" s="72"/>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c r="BW265" s="51"/>
      <c r="BX265" s="51"/>
      <c r="BY265" s="51"/>
      <c r="BZ265" s="51"/>
      <c r="CA265" s="51"/>
      <c r="CB265" s="51"/>
      <c r="CC265" s="51"/>
      <c r="CD265" s="51"/>
      <c r="CE265" s="51"/>
      <c r="CF265" s="51"/>
      <c r="CG265" s="51"/>
      <c r="CH265" s="51"/>
      <c r="CI265" s="51"/>
      <c r="CJ265" s="51"/>
      <c r="CK265" s="51"/>
      <c r="CL265" s="51"/>
      <c r="CM265" s="51"/>
      <c r="CN265" s="51"/>
      <c r="CO265" s="51"/>
      <c r="CP265" s="51"/>
      <c r="CQ265" s="51"/>
      <c r="CR265" s="51"/>
      <c r="CS265" s="51"/>
      <c r="CT265" s="51"/>
      <c r="CU265" s="51"/>
      <c r="CV265" s="51"/>
      <c r="CW265" s="51"/>
      <c r="CX265" s="51"/>
      <c r="CY265" s="51"/>
      <c r="CZ265" s="51"/>
      <c r="DA265" s="51"/>
      <c r="DB265" s="51"/>
      <c r="DC265" s="51"/>
      <c r="DD265" s="51"/>
      <c r="DE265" s="51"/>
      <c r="DF265" s="51"/>
    </row>
    <row r="266" spans="1:110">
      <c r="A266" s="61"/>
      <c r="C266" s="51"/>
      <c r="D266" s="67"/>
      <c r="E266" s="78"/>
      <c r="F266" s="51"/>
      <c r="G266" s="67"/>
      <c r="H266" s="51"/>
      <c r="I266" s="51"/>
      <c r="J266" s="51"/>
      <c r="K266" s="67"/>
      <c r="L266" s="72"/>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c r="BW266" s="51"/>
      <c r="BX266" s="51"/>
      <c r="BY266" s="51"/>
      <c r="BZ266" s="51"/>
      <c r="CA266" s="51"/>
      <c r="CB266" s="51"/>
      <c r="CC266" s="51"/>
      <c r="CD266" s="51"/>
      <c r="CE266" s="51"/>
      <c r="CF266" s="51"/>
      <c r="CG266" s="51"/>
      <c r="CH266" s="51"/>
      <c r="CI266" s="51"/>
      <c r="CJ266" s="51"/>
      <c r="CK266" s="51"/>
      <c r="CL266" s="51"/>
      <c r="CM266" s="51"/>
      <c r="CN266" s="51"/>
      <c r="CO266" s="51"/>
      <c r="CP266" s="51"/>
      <c r="CQ266" s="51"/>
      <c r="CR266" s="51"/>
      <c r="CS266" s="51"/>
      <c r="CT266" s="51"/>
      <c r="CU266" s="51"/>
      <c r="CV266" s="51"/>
      <c r="CW266" s="51"/>
      <c r="CX266" s="51"/>
      <c r="CY266" s="51"/>
      <c r="CZ266" s="51"/>
      <c r="DA266" s="51"/>
      <c r="DB266" s="51"/>
      <c r="DC266" s="51"/>
      <c r="DD266" s="51"/>
      <c r="DE266" s="51"/>
      <c r="DF266" s="51"/>
    </row>
    <row r="267" spans="1:110">
      <c r="A267" s="61"/>
      <c r="C267" s="51"/>
      <c r="D267" s="67"/>
      <c r="E267" s="78"/>
      <c r="F267" s="51"/>
      <c r="G267" s="67"/>
      <c r="H267" s="51"/>
      <c r="I267" s="51"/>
      <c r="J267" s="51"/>
      <c r="K267" s="67"/>
      <c r="L267" s="72"/>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c r="BW267" s="51"/>
      <c r="BX267" s="51"/>
      <c r="BY267" s="51"/>
      <c r="BZ267" s="51"/>
      <c r="CA267" s="51"/>
      <c r="CB267" s="51"/>
      <c r="CC267" s="51"/>
      <c r="CD267" s="51"/>
      <c r="CE267" s="51"/>
      <c r="CF267" s="51"/>
      <c r="CG267" s="51"/>
      <c r="CH267" s="51"/>
      <c r="CI267" s="51"/>
      <c r="CJ267" s="51"/>
      <c r="CK267" s="51"/>
      <c r="CL267" s="51"/>
      <c r="CM267" s="51"/>
      <c r="CN267" s="51"/>
      <c r="CO267" s="51"/>
      <c r="CP267" s="51"/>
      <c r="CQ267" s="51"/>
      <c r="CR267" s="51"/>
      <c r="CS267" s="51"/>
      <c r="CT267" s="51"/>
      <c r="CU267" s="51"/>
      <c r="CV267" s="51"/>
      <c r="CW267" s="51"/>
      <c r="CX267" s="51"/>
      <c r="CY267" s="51"/>
      <c r="CZ267" s="51"/>
      <c r="DA267" s="51"/>
      <c r="DB267" s="51"/>
      <c r="DC267" s="51"/>
      <c r="DD267" s="51"/>
      <c r="DE267" s="51"/>
      <c r="DF267" s="51"/>
    </row>
    <row r="268" spans="1:110">
      <c r="A268" s="61"/>
      <c r="C268" s="51"/>
      <c r="D268" s="67"/>
      <c r="E268" s="78"/>
      <c r="F268" s="51"/>
      <c r="G268" s="67"/>
      <c r="H268" s="51"/>
      <c r="I268" s="51"/>
      <c r="J268" s="51"/>
      <c r="K268" s="67"/>
      <c r="L268" s="72"/>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c r="BZ268" s="51"/>
      <c r="CA268" s="51"/>
      <c r="CB268" s="51"/>
      <c r="CC268" s="51"/>
      <c r="CD268" s="51"/>
      <c r="CE268" s="51"/>
      <c r="CF268" s="51"/>
      <c r="CG268" s="51"/>
      <c r="CH268" s="51"/>
      <c r="CI268" s="51"/>
      <c r="CJ268" s="51"/>
      <c r="CK268" s="51"/>
      <c r="CL268" s="51"/>
      <c r="CM268" s="51"/>
      <c r="CN268" s="51"/>
      <c r="CO268" s="51"/>
      <c r="CP268" s="51"/>
      <c r="CQ268" s="51"/>
      <c r="CR268" s="51"/>
      <c r="CS268" s="51"/>
      <c r="CT268" s="51"/>
      <c r="CU268" s="51"/>
      <c r="CV268" s="51"/>
      <c r="CW268" s="51"/>
      <c r="CX268" s="51"/>
      <c r="CY268" s="51"/>
      <c r="CZ268" s="51"/>
      <c r="DA268" s="51"/>
      <c r="DB268" s="51"/>
      <c r="DC268" s="51"/>
      <c r="DD268" s="51"/>
      <c r="DE268" s="51"/>
      <c r="DF268" s="51"/>
    </row>
    <row r="269" spans="1:110">
      <c r="A269" s="61"/>
      <c r="C269" s="51"/>
      <c r="D269" s="67"/>
      <c r="E269" s="78"/>
      <c r="F269" s="51"/>
      <c r="G269" s="67"/>
      <c r="H269" s="51"/>
      <c r="I269" s="51"/>
      <c r="J269" s="51"/>
      <c r="K269" s="67"/>
      <c r="L269" s="72"/>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c r="BZ269" s="51"/>
      <c r="CA269" s="51"/>
      <c r="CB269" s="51"/>
      <c r="CC269" s="51"/>
      <c r="CD269" s="51"/>
      <c r="CE269" s="51"/>
      <c r="CF269" s="51"/>
      <c r="CG269" s="51"/>
      <c r="CH269" s="51"/>
      <c r="CI269" s="51"/>
      <c r="CJ269" s="51"/>
      <c r="CK269" s="51"/>
      <c r="CL269" s="51"/>
      <c r="CM269" s="51"/>
      <c r="CN269" s="51"/>
      <c r="CO269" s="51"/>
      <c r="CP269" s="51"/>
      <c r="CQ269" s="51"/>
      <c r="CR269" s="51"/>
      <c r="CS269" s="51"/>
      <c r="CT269" s="51"/>
      <c r="CU269" s="51"/>
      <c r="CV269" s="51"/>
      <c r="CW269" s="51"/>
      <c r="CX269" s="51"/>
      <c r="CY269" s="51"/>
      <c r="CZ269" s="51"/>
      <c r="DA269" s="51"/>
      <c r="DB269" s="51"/>
      <c r="DC269" s="51"/>
      <c r="DD269" s="51"/>
      <c r="DE269" s="51"/>
      <c r="DF269" s="51"/>
    </row>
    <row r="270" spans="1:110">
      <c r="A270" s="61"/>
      <c r="C270" s="51"/>
      <c r="D270" s="67"/>
      <c r="E270" s="78"/>
      <c r="F270" s="51"/>
      <c r="G270" s="67"/>
      <c r="H270" s="51"/>
      <c r="I270" s="51"/>
      <c r="J270" s="51"/>
      <c r="K270" s="67"/>
      <c r="L270" s="72"/>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c r="BR270" s="51"/>
      <c r="BS270" s="51"/>
      <c r="BT270" s="51"/>
      <c r="BU270" s="51"/>
      <c r="BV270" s="51"/>
      <c r="BW270" s="51"/>
      <c r="BX270" s="51"/>
      <c r="BY270" s="51"/>
      <c r="BZ270" s="51"/>
      <c r="CA270" s="51"/>
      <c r="CB270" s="51"/>
      <c r="CC270" s="51"/>
      <c r="CD270" s="51"/>
      <c r="CE270" s="51"/>
      <c r="CF270" s="51"/>
      <c r="CG270" s="51"/>
      <c r="CH270" s="51"/>
      <c r="CI270" s="51"/>
      <c r="CJ270" s="51"/>
      <c r="CK270" s="51"/>
      <c r="CL270" s="51"/>
      <c r="CM270" s="51"/>
      <c r="CN270" s="51"/>
      <c r="CO270" s="51"/>
      <c r="CP270" s="51"/>
      <c r="CQ270" s="51"/>
      <c r="CR270" s="51"/>
      <c r="CS270" s="51"/>
      <c r="CT270" s="51"/>
      <c r="CU270" s="51"/>
      <c r="CV270" s="51"/>
      <c r="CW270" s="51"/>
      <c r="CX270" s="51"/>
      <c r="CY270" s="51"/>
      <c r="CZ270" s="51"/>
      <c r="DA270" s="51"/>
      <c r="DB270" s="51"/>
      <c r="DC270" s="51"/>
      <c r="DD270" s="51"/>
      <c r="DE270" s="51"/>
      <c r="DF270" s="51"/>
    </row>
    <row r="271" spans="1:110">
      <c r="A271" s="61"/>
      <c r="C271" s="51"/>
      <c r="D271" s="67"/>
      <c r="E271" s="78"/>
      <c r="F271" s="51"/>
      <c r="G271" s="67"/>
      <c r="H271" s="51"/>
      <c r="I271" s="51"/>
      <c r="J271" s="51"/>
      <c r="K271" s="67"/>
      <c r="L271" s="72"/>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c r="BT271" s="51"/>
      <c r="BU271" s="51"/>
      <c r="BV271" s="51"/>
      <c r="BW271" s="51"/>
      <c r="BX271" s="51"/>
      <c r="BY271" s="51"/>
      <c r="BZ271" s="51"/>
      <c r="CA271" s="51"/>
      <c r="CB271" s="51"/>
      <c r="CC271" s="51"/>
      <c r="CD271" s="51"/>
      <c r="CE271" s="51"/>
      <c r="CF271" s="51"/>
      <c r="CG271" s="51"/>
      <c r="CH271" s="51"/>
      <c r="CI271" s="51"/>
      <c r="CJ271" s="51"/>
      <c r="CK271" s="51"/>
      <c r="CL271" s="51"/>
      <c r="CM271" s="51"/>
      <c r="CN271" s="51"/>
      <c r="CO271" s="51"/>
      <c r="CP271" s="51"/>
      <c r="CQ271" s="51"/>
      <c r="CR271" s="51"/>
      <c r="CS271" s="51"/>
      <c r="CT271" s="51"/>
      <c r="CU271" s="51"/>
      <c r="CV271" s="51"/>
      <c r="CW271" s="51"/>
      <c r="CX271" s="51"/>
      <c r="CY271" s="51"/>
      <c r="CZ271" s="51"/>
      <c r="DA271" s="51"/>
      <c r="DB271" s="51"/>
      <c r="DC271" s="51"/>
      <c r="DD271" s="51"/>
      <c r="DE271" s="51"/>
      <c r="DF271" s="51"/>
    </row>
    <row r="272" spans="1:110">
      <c r="A272" s="61"/>
      <c r="C272" s="51"/>
      <c r="D272" s="67"/>
      <c r="E272" s="78"/>
      <c r="F272" s="51"/>
      <c r="G272" s="67"/>
      <c r="H272" s="51"/>
      <c r="I272" s="51"/>
      <c r="J272" s="51"/>
      <c r="K272" s="67"/>
      <c r="L272" s="72"/>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c r="BR272" s="51"/>
      <c r="BS272" s="51"/>
      <c r="BT272" s="51"/>
      <c r="BU272" s="51"/>
      <c r="BV272" s="51"/>
      <c r="BW272" s="51"/>
      <c r="BX272" s="51"/>
      <c r="BY272" s="51"/>
      <c r="BZ272" s="51"/>
      <c r="CA272" s="51"/>
      <c r="CB272" s="51"/>
      <c r="CC272" s="51"/>
      <c r="CD272" s="51"/>
      <c r="CE272" s="51"/>
      <c r="CF272" s="51"/>
      <c r="CG272" s="51"/>
      <c r="CH272" s="51"/>
      <c r="CI272" s="51"/>
      <c r="CJ272" s="51"/>
      <c r="CK272" s="51"/>
      <c r="CL272" s="51"/>
      <c r="CM272" s="51"/>
      <c r="CN272" s="51"/>
      <c r="CO272" s="51"/>
      <c r="CP272" s="51"/>
      <c r="CQ272" s="51"/>
      <c r="CR272" s="51"/>
      <c r="CS272" s="51"/>
      <c r="CT272" s="51"/>
      <c r="CU272" s="51"/>
      <c r="CV272" s="51"/>
      <c r="CW272" s="51"/>
      <c r="CX272" s="51"/>
      <c r="CY272" s="51"/>
      <c r="CZ272" s="51"/>
      <c r="DA272" s="51"/>
      <c r="DB272" s="51"/>
      <c r="DC272" s="51"/>
      <c r="DD272" s="51"/>
      <c r="DE272" s="51"/>
      <c r="DF272" s="51"/>
    </row>
    <row r="273" spans="1:110">
      <c r="A273" s="61"/>
      <c r="C273" s="51"/>
      <c r="D273" s="67"/>
      <c r="E273" s="78"/>
      <c r="F273" s="51"/>
      <c r="G273" s="67"/>
      <c r="H273" s="51"/>
      <c r="I273" s="51"/>
      <c r="J273" s="51"/>
      <c r="K273" s="67"/>
      <c r="L273" s="72"/>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c r="BZ273" s="51"/>
      <c r="CA273" s="51"/>
      <c r="CB273" s="51"/>
      <c r="CC273" s="51"/>
      <c r="CD273" s="51"/>
      <c r="CE273" s="51"/>
      <c r="CF273" s="51"/>
      <c r="CG273" s="51"/>
      <c r="CH273" s="51"/>
      <c r="CI273" s="51"/>
      <c r="CJ273" s="51"/>
      <c r="CK273" s="51"/>
      <c r="CL273" s="51"/>
      <c r="CM273" s="51"/>
      <c r="CN273" s="51"/>
      <c r="CO273" s="51"/>
      <c r="CP273" s="51"/>
      <c r="CQ273" s="51"/>
      <c r="CR273" s="51"/>
      <c r="CS273" s="51"/>
      <c r="CT273" s="51"/>
      <c r="CU273" s="51"/>
      <c r="CV273" s="51"/>
      <c r="CW273" s="51"/>
      <c r="CX273" s="51"/>
      <c r="CY273" s="51"/>
      <c r="CZ273" s="51"/>
      <c r="DA273" s="51"/>
      <c r="DB273" s="51"/>
      <c r="DC273" s="51"/>
      <c r="DD273" s="51"/>
      <c r="DE273" s="51"/>
      <c r="DF273" s="51"/>
    </row>
    <row r="274" spans="1:110">
      <c r="A274" s="61"/>
      <c r="C274" s="51"/>
      <c r="D274" s="67"/>
      <c r="E274" s="78"/>
      <c r="F274" s="51"/>
      <c r="G274" s="67"/>
      <c r="H274" s="51"/>
      <c r="I274" s="51"/>
      <c r="J274" s="51"/>
      <c r="K274" s="67"/>
      <c r="L274" s="72"/>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51"/>
      <c r="CN274" s="51"/>
      <c r="CO274" s="51"/>
      <c r="CP274" s="51"/>
      <c r="CQ274" s="51"/>
      <c r="CR274" s="51"/>
      <c r="CS274" s="51"/>
      <c r="CT274" s="51"/>
      <c r="CU274" s="51"/>
      <c r="CV274" s="51"/>
      <c r="CW274" s="51"/>
      <c r="CX274" s="51"/>
      <c r="CY274" s="51"/>
      <c r="CZ274" s="51"/>
      <c r="DA274" s="51"/>
      <c r="DB274" s="51"/>
      <c r="DC274" s="51"/>
      <c r="DD274" s="51"/>
      <c r="DE274" s="51"/>
      <c r="DF274" s="51"/>
    </row>
    <row r="275" spans="1:110">
      <c r="A275" s="61"/>
      <c r="C275" s="51"/>
      <c r="D275" s="67"/>
      <c r="E275" s="78"/>
      <c r="F275" s="51"/>
      <c r="G275" s="67"/>
      <c r="H275" s="51"/>
      <c r="I275" s="51"/>
      <c r="J275" s="51"/>
      <c r="K275" s="67"/>
      <c r="L275" s="72"/>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c r="BW275" s="51"/>
      <c r="BX275" s="51"/>
      <c r="BY275" s="51"/>
      <c r="BZ275" s="51"/>
      <c r="CA275" s="51"/>
      <c r="CB275" s="51"/>
      <c r="CC275" s="51"/>
      <c r="CD275" s="51"/>
      <c r="CE275" s="51"/>
      <c r="CF275" s="51"/>
      <c r="CG275" s="51"/>
      <c r="CH275" s="51"/>
      <c r="CI275" s="51"/>
      <c r="CJ275" s="51"/>
      <c r="CK275" s="51"/>
      <c r="CL275" s="51"/>
      <c r="CM275" s="51"/>
      <c r="CN275" s="51"/>
      <c r="CO275" s="51"/>
      <c r="CP275" s="51"/>
      <c r="CQ275" s="51"/>
      <c r="CR275" s="51"/>
      <c r="CS275" s="51"/>
      <c r="CT275" s="51"/>
      <c r="CU275" s="51"/>
      <c r="CV275" s="51"/>
      <c r="CW275" s="51"/>
      <c r="CX275" s="51"/>
      <c r="CY275" s="51"/>
      <c r="CZ275" s="51"/>
      <c r="DA275" s="51"/>
      <c r="DB275" s="51"/>
      <c r="DC275" s="51"/>
      <c r="DD275" s="51"/>
      <c r="DE275" s="51"/>
      <c r="DF275" s="51"/>
    </row>
    <row r="276" spans="1:110">
      <c r="A276" s="61"/>
      <c r="C276" s="51"/>
      <c r="D276" s="67"/>
      <c r="E276" s="78"/>
      <c r="F276" s="51"/>
      <c r="G276" s="67"/>
      <c r="H276" s="51"/>
      <c r="I276" s="51"/>
      <c r="J276" s="51"/>
      <c r="K276" s="67"/>
      <c r="L276" s="72"/>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c r="BW276" s="51"/>
      <c r="BX276" s="51"/>
      <c r="BY276" s="51"/>
      <c r="BZ276" s="51"/>
      <c r="CA276" s="51"/>
      <c r="CB276" s="51"/>
      <c r="CC276" s="51"/>
      <c r="CD276" s="51"/>
      <c r="CE276" s="51"/>
      <c r="CF276" s="51"/>
      <c r="CG276" s="51"/>
      <c r="CH276" s="51"/>
      <c r="CI276" s="51"/>
      <c r="CJ276" s="51"/>
      <c r="CK276" s="51"/>
      <c r="CL276" s="51"/>
      <c r="CM276" s="51"/>
      <c r="CN276" s="51"/>
      <c r="CO276" s="51"/>
      <c r="CP276" s="51"/>
      <c r="CQ276" s="51"/>
      <c r="CR276" s="51"/>
      <c r="CS276" s="51"/>
      <c r="CT276" s="51"/>
      <c r="CU276" s="51"/>
      <c r="CV276" s="51"/>
      <c r="CW276" s="51"/>
      <c r="CX276" s="51"/>
      <c r="CY276" s="51"/>
      <c r="CZ276" s="51"/>
      <c r="DA276" s="51"/>
      <c r="DB276" s="51"/>
      <c r="DC276" s="51"/>
      <c r="DD276" s="51"/>
      <c r="DE276" s="51"/>
      <c r="DF276" s="51"/>
    </row>
    <row r="277" spans="1:110">
      <c r="A277" s="61"/>
      <c r="C277" s="51"/>
      <c r="D277" s="67"/>
      <c r="E277" s="78"/>
      <c r="F277" s="51"/>
      <c r="G277" s="67"/>
      <c r="H277" s="51"/>
      <c r="I277" s="51"/>
      <c r="J277" s="51"/>
      <c r="K277" s="67"/>
      <c r="L277" s="72"/>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c r="BT277" s="51"/>
      <c r="BU277" s="51"/>
      <c r="BV277" s="51"/>
      <c r="BW277" s="51"/>
      <c r="BX277" s="51"/>
      <c r="BY277" s="51"/>
      <c r="BZ277" s="51"/>
      <c r="CA277" s="51"/>
      <c r="CB277" s="51"/>
      <c r="CC277" s="51"/>
      <c r="CD277" s="51"/>
      <c r="CE277" s="51"/>
      <c r="CF277" s="51"/>
      <c r="CG277" s="51"/>
      <c r="CH277" s="51"/>
      <c r="CI277" s="51"/>
      <c r="CJ277" s="51"/>
      <c r="CK277" s="51"/>
      <c r="CL277" s="51"/>
      <c r="CM277" s="51"/>
      <c r="CN277" s="51"/>
      <c r="CO277" s="51"/>
      <c r="CP277" s="51"/>
      <c r="CQ277" s="51"/>
      <c r="CR277" s="51"/>
      <c r="CS277" s="51"/>
      <c r="CT277" s="51"/>
      <c r="CU277" s="51"/>
      <c r="CV277" s="51"/>
      <c r="CW277" s="51"/>
      <c r="CX277" s="51"/>
      <c r="CY277" s="51"/>
      <c r="CZ277" s="51"/>
      <c r="DA277" s="51"/>
      <c r="DB277" s="51"/>
      <c r="DC277" s="51"/>
      <c r="DD277" s="51"/>
      <c r="DE277" s="51"/>
      <c r="DF277" s="51"/>
    </row>
    <row r="278" spans="1:110">
      <c r="A278" s="61"/>
      <c r="C278" s="51"/>
      <c r="D278" s="67"/>
      <c r="E278" s="78"/>
      <c r="F278" s="51"/>
      <c r="G278" s="67"/>
      <c r="H278" s="51"/>
      <c r="I278" s="51"/>
      <c r="J278" s="51"/>
      <c r="K278" s="67"/>
      <c r="L278" s="72"/>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c r="BT278" s="51"/>
      <c r="BU278" s="51"/>
      <c r="BV278" s="51"/>
      <c r="BW278" s="51"/>
      <c r="BX278" s="51"/>
      <c r="BY278" s="51"/>
      <c r="BZ278" s="51"/>
      <c r="CA278" s="51"/>
      <c r="CB278" s="51"/>
      <c r="CC278" s="51"/>
      <c r="CD278" s="51"/>
      <c r="CE278" s="51"/>
      <c r="CF278" s="51"/>
      <c r="CG278" s="51"/>
      <c r="CH278" s="51"/>
      <c r="CI278" s="51"/>
      <c r="CJ278" s="51"/>
      <c r="CK278" s="51"/>
      <c r="CL278" s="51"/>
      <c r="CM278" s="51"/>
      <c r="CN278" s="51"/>
      <c r="CO278" s="51"/>
      <c r="CP278" s="51"/>
      <c r="CQ278" s="51"/>
      <c r="CR278" s="51"/>
      <c r="CS278" s="51"/>
      <c r="CT278" s="51"/>
      <c r="CU278" s="51"/>
      <c r="CV278" s="51"/>
      <c r="CW278" s="51"/>
      <c r="CX278" s="51"/>
      <c r="CY278" s="51"/>
      <c r="CZ278" s="51"/>
      <c r="DA278" s="51"/>
      <c r="DB278" s="51"/>
      <c r="DC278" s="51"/>
      <c r="DD278" s="51"/>
      <c r="DE278" s="51"/>
      <c r="DF278" s="51"/>
    </row>
    <row r="279" spans="1:110">
      <c r="A279" s="61"/>
      <c r="C279" s="51"/>
      <c r="D279" s="67"/>
      <c r="E279" s="78"/>
      <c r="F279" s="51"/>
      <c r="G279" s="67"/>
      <c r="H279" s="51"/>
      <c r="I279" s="51"/>
      <c r="J279" s="51"/>
      <c r="K279" s="67"/>
      <c r="L279" s="72"/>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c r="BT279" s="51"/>
      <c r="BU279" s="51"/>
      <c r="BV279" s="51"/>
      <c r="BW279" s="51"/>
      <c r="BX279" s="51"/>
      <c r="BY279" s="51"/>
      <c r="BZ279" s="51"/>
      <c r="CA279" s="51"/>
      <c r="CB279" s="51"/>
      <c r="CC279" s="51"/>
      <c r="CD279" s="51"/>
      <c r="CE279" s="51"/>
      <c r="CF279" s="51"/>
      <c r="CG279" s="51"/>
      <c r="CH279" s="51"/>
      <c r="CI279" s="51"/>
      <c r="CJ279" s="51"/>
      <c r="CK279" s="51"/>
      <c r="CL279" s="51"/>
      <c r="CM279" s="51"/>
      <c r="CN279" s="51"/>
      <c r="CO279" s="51"/>
      <c r="CP279" s="51"/>
      <c r="CQ279" s="51"/>
      <c r="CR279" s="51"/>
      <c r="CS279" s="51"/>
      <c r="CT279" s="51"/>
      <c r="CU279" s="51"/>
      <c r="CV279" s="51"/>
      <c r="CW279" s="51"/>
      <c r="CX279" s="51"/>
      <c r="CY279" s="51"/>
      <c r="CZ279" s="51"/>
      <c r="DA279" s="51"/>
      <c r="DB279" s="51"/>
      <c r="DC279" s="51"/>
      <c r="DD279" s="51"/>
      <c r="DE279" s="51"/>
      <c r="DF279" s="51"/>
    </row>
    <row r="280" spans="1:110">
      <c r="A280" s="61"/>
      <c r="C280" s="51"/>
      <c r="D280" s="67"/>
      <c r="E280" s="78"/>
      <c r="F280" s="51"/>
      <c r="G280" s="67"/>
      <c r="H280" s="51"/>
      <c r="I280" s="51"/>
      <c r="J280" s="51"/>
      <c r="K280" s="67"/>
      <c r="L280" s="72"/>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c r="BW280" s="51"/>
      <c r="BX280" s="51"/>
      <c r="BY280" s="51"/>
      <c r="BZ280" s="51"/>
      <c r="CA280" s="51"/>
      <c r="CB280" s="51"/>
      <c r="CC280" s="51"/>
      <c r="CD280" s="51"/>
      <c r="CE280" s="51"/>
      <c r="CF280" s="51"/>
      <c r="CG280" s="51"/>
      <c r="CH280" s="51"/>
      <c r="CI280" s="51"/>
      <c r="CJ280" s="51"/>
      <c r="CK280" s="51"/>
      <c r="CL280" s="51"/>
      <c r="CM280" s="51"/>
      <c r="CN280" s="51"/>
      <c r="CO280" s="51"/>
      <c r="CP280" s="51"/>
      <c r="CQ280" s="51"/>
      <c r="CR280" s="51"/>
      <c r="CS280" s="51"/>
      <c r="CT280" s="51"/>
      <c r="CU280" s="51"/>
      <c r="CV280" s="51"/>
      <c r="CW280" s="51"/>
      <c r="CX280" s="51"/>
      <c r="CY280" s="51"/>
      <c r="CZ280" s="51"/>
      <c r="DA280" s="51"/>
      <c r="DB280" s="51"/>
      <c r="DC280" s="51"/>
      <c r="DD280" s="51"/>
      <c r="DE280" s="51"/>
      <c r="DF280" s="51"/>
    </row>
    <row r="281" spans="1:110">
      <c r="A281" s="61"/>
      <c r="C281" s="51"/>
      <c r="D281" s="67"/>
      <c r="E281" s="78"/>
      <c r="F281" s="51"/>
      <c r="G281" s="67"/>
      <c r="H281" s="51"/>
      <c r="I281" s="51"/>
      <c r="J281" s="51"/>
      <c r="K281" s="67"/>
      <c r="L281" s="72"/>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c r="BT281" s="51"/>
      <c r="BU281" s="51"/>
      <c r="BV281" s="51"/>
      <c r="BW281" s="51"/>
      <c r="BX281" s="51"/>
      <c r="BY281" s="51"/>
      <c r="BZ281" s="51"/>
      <c r="CA281" s="51"/>
      <c r="CB281" s="51"/>
      <c r="CC281" s="51"/>
      <c r="CD281" s="51"/>
      <c r="CE281" s="51"/>
      <c r="CF281" s="51"/>
      <c r="CG281" s="51"/>
      <c r="CH281" s="51"/>
      <c r="CI281" s="51"/>
      <c r="CJ281" s="51"/>
      <c r="CK281" s="51"/>
      <c r="CL281" s="51"/>
      <c r="CM281" s="51"/>
      <c r="CN281" s="51"/>
      <c r="CO281" s="51"/>
      <c r="CP281" s="51"/>
      <c r="CQ281" s="51"/>
      <c r="CR281" s="51"/>
      <c r="CS281" s="51"/>
      <c r="CT281" s="51"/>
      <c r="CU281" s="51"/>
      <c r="CV281" s="51"/>
      <c r="CW281" s="51"/>
      <c r="CX281" s="51"/>
      <c r="CY281" s="51"/>
      <c r="CZ281" s="51"/>
      <c r="DA281" s="51"/>
      <c r="DB281" s="51"/>
      <c r="DC281" s="51"/>
      <c r="DD281" s="51"/>
      <c r="DE281" s="51"/>
      <c r="DF281" s="51"/>
    </row>
    <row r="282" spans="1:110">
      <c r="A282" s="61"/>
      <c r="C282" s="51"/>
      <c r="D282" s="67"/>
      <c r="E282" s="78"/>
      <c r="F282" s="51"/>
      <c r="G282" s="67"/>
      <c r="H282" s="51"/>
      <c r="I282" s="51"/>
      <c r="J282" s="51"/>
      <c r="K282" s="67"/>
      <c r="L282" s="72"/>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c r="BT282" s="51"/>
      <c r="BU282" s="51"/>
      <c r="BV282" s="51"/>
      <c r="BW282" s="51"/>
      <c r="BX282" s="51"/>
      <c r="BY282" s="51"/>
      <c r="BZ282" s="51"/>
      <c r="CA282" s="51"/>
      <c r="CB282" s="51"/>
      <c r="CC282" s="51"/>
      <c r="CD282" s="51"/>
      <c r="CE282" s="51"/>
      <c r="CF282" s="51"/>
      <c r="CG282" s="51"/>
      <c r="CH282" s="51"/>
      <c r="CI282" s="51"/>
      <c r="CJ282" s="51"/>
      <c r="CK282" s="51"/>
      <c r="CL282" s="51"/>
      <c r="CM282" s="51"/>
      <c r="CN282" s="51"/>
      <c r="CO282" s="51"/>
      <c r="CP282" s="51"/>
      <c r="CQ282" s="51"/>
      <c r="CR282" s="51"/>
      <c r="CS282" s="51"/>
      <c r="CT282" s="51"/>
      <c r="CU282" s="51"/>
      <c r="CV282" s="51"/>
      <c r="CW282" s="51"/>
      <c r="CX282" s="51"/>
      <c r="CY282" s="51"/>
      <c r="CZ282" s="51"/>
      <c r="DA282" s="51"/>
      <c r="DB282" s="51"/>
      <c r="DC282" s="51"/>
      <c r="DD282" s="51"/>
      <c r="DE282" s="51"/>
      <c r="DF282" s="51"/>
    </row>
    <row r="283" spans="1:110">
      <c r="A283" s="61"/>
      <c r="C283" s="51"/>
      <c r="D283" s="67"/>
      <c r="E283" s="78"/>
      <c r="F283" s="51"/>
      <c r="G283" s="67"/>
      <c r="H283" s="51"/>
      <c r="I283" s="51"/>
      <c r="J283" s="51"/>
      <c r="K283" s="67"/>
      <c r="L283" s="72"/>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c r="BT283" s="51"/>
      <c r="BU283" s="51"/>
      <c r="BV283" s="51"/>
      <c r="BW283" s="51"/>
      <c r="BX283" s="51"/>
      <c r="BY283" s="51"/>
      <c r="BZ283" s="51"/>
      <c r="CA283" s="51"/>
      <c r="CB283" s="51"/>
      <c r="CC283" s="51"/>
      <c r="CD283" s="51"/>
      <c r="CE283" s="51"/>
      <c r="CF283" s="51"/>
      <c r="CG283" s="51"/>
      <c r="CH283" s="51"/>
      <c r="CI283" s="51"/>
      <c r="CJ283" s="51"/>
      <c r="CK283" s="51"/>
      <c r="CL283" s="51"/>
      <c r="CM283" s="51"/>
      <c r="CN283" s="51"/>
      <c r="CO283" s="51"/>
      <c r="CP283" s="51"/>
      <c r="CQ283" s="51"/>
      <c r="CR283" s="51"/>
      <c r="CS283" s="51"/>
      <c r="CT283" s="51"/>
      <c r="CU283" s="51"/>
      <c r="CV283" s="51"/>
      <c r="CW283" s="51"/>
      <c r="CX283" s="51"/>
      <c r="CY283" s="51"/>
      <c r="CZ283" s="51"/>
      <c r="DA283" s="51"/>
      <c r="DB283" s="51"/>
      <c r="DC283" s="51"/>
      <c r="DD283" s="51"/>
      <c r="DE283" s="51"/>
      <c r="DF283" s="51"/>
    </row>
    <row r="284" spans="1:110">
      <c r="A284" s="61"/>
      <c r="C284" s="51"/>
      <c r="D284" s="67"/>
      <c r="E284" s="78"/>
      <c r="F284" s="51"/>
      <c r="G284" s="67"/>
      <c r="H284" s="51"/>
      <c r="I284" s="51"/>
      <c r="J284" s="51"/>
      <c r="K284" s="67"/>
      <c r="L284" s="72"/>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c r="BT284" s="51"/>
      <c r="BU284" s="51"/>
      <c r="BV284" s="51"/>
      <c r="BW284" s="51"/>
      <c r="BX284" s="51"/>
      <c r="BY284" s="51"/>
      <c r="BZ284" s="51"/>
      <c r="CA284" s="51"/>
      <c r="CB284" s="51"/>
      <c r="CC284" s="51"/>
      <c r="CD284" s="51"/>
      <c r="CE284" s="51"/>
      <c r="CF284" s="51"/>
      <c r="CG284" s="51"/>
      <c r="CH284" s="51"/>
      <c r="CI284" s="51"/>
      <c r="CJ284" s="51"/>
      <c r="CK284" s="51"/>
      <c r="CL284" s="51"/>
      <c r="CM284" s="51"/>
      <c r="CN284" s="51"/>
      <c r="CO284" s="51"/>
      <c r="CP284" s="51"/>
      <c r="CQ284" s="51"/>
      <c r="CR284" s="51"/>
      <c r="CS284" s="51"/>
      <c r="CT284" s="51"/>
      <c r="CU284" s="51"/>
      <c r="CV284" s="51"/>
      <c r="CW284" s="51"/>
      <c r="CX284" s="51"/>
      <c r="CY284" s="51"/>
      <c r="CZ284" s="51"/>
      <c r="DA284" s="51"/>
      <c r="DB284" s="51"/>
      <c r="DC284" s="51"/>
      <c r="DD284" s="51"/>
      <c r="DE284" s="51"/>
      <c r="DF284" s="51"/>
    </row>
    <row r="285" spans="1:110">
      <c r="A285" s="61"/>
      <c r="C285" s="51"/>
      <c r="D285" s="67"/>
      <c r="E285" s="78"/>
      <c r="F285" s="51"/>
      <c r="G285" s="67"/>
      <c r="H285" s="51"/>
      <c r="I285" s="51"/>
      <c r="J285" s="51"/>
      <c r="K285" s="67"/>
      <c r="L285" s="72"/>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c r="BT285" s="51"/>
      <c r="BU285" s="51"/>
      <c r="BV285" s="51"/>
      <c r="BW285" s="51"/>
      <c r="BX285" s="51"/>
      <c r="BY285" s="51"/>
      <c r="BZ285" s="51"/>
      <c r="CA285" s="51"/>
      <c r="CB285" s="51"/>
      <c r="CC285" s="51"/>
      <c r="CD285" s="51"/>
      <c r="CE285" s="51"/>
      <c r="CF285" s="51"/>
      <c r="CG285" s="51"/>
      <c r="CH285" s="51"/>
      <c r="CI285" s="51"/>
      <c r="CJ285" s="51"/>
      <c r="CK285" s="51"/>
      <c r="CL285" s="51"/>
      <c r="CM285" s="51"/>
      <c r="CN285" s="51"/>
      <c r="CO285" s="51"/>
      <c r="CP285" s="51"/>
      <c r="CQ285" s="51"/>
      <c r="CR285" s="51"/>
      <c r="CS285" s="51"/>
      <c r="CT285" s="51"/>
      <c r="CU285" s="51"/>
      <c r="CV285" s="51"/>
      <c r="CW285" s="51"/>
      <c r="CX285" s="51"/>
      <c r="CY285" s="51"/>
      <c r="CZ285" s="51"/>
      <c r="DA285" s="51"/>
      <c r="DB285" s="51"/>
      <c r="DC285" s="51"/>
      <c r="DD285" s="51"/>
      <c r="DE285" s="51"/>
      <c r="DF285" s="51"/>
    </row>
    <row r="286" spans="1:110">
      <c r="A286" s="61"/>
      <c r="C286" s="51"/>
      <c r="D286" s="67"/>
      <c r="E286" s="78"/>
      <c r="F286" s="51"/>
      <c r="G286" s="67"/>
      <c r="H286" s="51"/>
      <c r="I286" s="51"/>
      <c r="J286" s="51"/>
      <c r="K286" s="67"/>
      <c r="L286" s="72"/>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c r="BT286" s="51"/>
      <c r="BU286" s="51"/>
      <c r="BV286" s="51"/>
      <c r="BW286" s="51"/>
      <c r="BX286" s="51"/>
      <c r="BY286" s="51"/>
      <c r="BZ286" s="51"/>
      <c r="CA286" s="51"/>
      <c r="CB286" s="51"/>
      <c r="CC286" s="51"/>
      <c r="CD286" s="51"/>
      <c r="CE286" s="51"/>
      <c r="CF286" s="51"/>
      <c r="CG286" s="51"/>
      <c r="CH286" s="51"/>
      <c r="CI286" s="51"/>
      <c r="CJ286" s="51"/>
      <c r="CK286" s="51"/>
      <c r="CL286" s="51"/>
      <c r="CM286" s="51"/>
      <c r="CN286" s="51"/>
      <c r="CO286" s="51"/>
      <c r="CP286" s="51"/>
      <c r="CQ286" s="51"/>
      <c r="CR286" s="51"/>
      <c r="CS286" s="51"/>
      <c r="CT286" s="51"/>
      <c r="CU286" s="51"/>
      <c r="CV286" s="51"/>
      <c r="CW286" s="51"/>
      <c r="CX286" s="51"/>
      <c r="CY286" s="51"/>
      <c r="CZ286" s="51"/>
      <c r="DA286" s="51"/>
      <c r="DB286" s="51"/>
      <c r="DC286" s="51"/>
      <c r="DD286" s="51"/>
      <c r="DE286" s="51"/>
      <c r="DF286" s="51"/>
    </row>
    <row r="287" spans="1:110">
      <c r="A287" s="61"/>
      <c r="C287" s="51"/>
      <c r="D287" s="67"/>
      <c r="E287" s="78"/>
      <c r="F287" s="51"/>
      <c r="G287" s="67"/>
      <c r="H287" s="51"/>
      <c r="I287" s="51"/>
      <c r="J287" s="51"/>
      <c r="K287" s="67"/>
      <c r="L287" s="72"/>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c r="BT287" s="51"/>
      <c r="BU287" s="51"/>
      <c r="BV287" s="51"/>
      <c r="BW287" s="51"/>
      <c r="BX287" s="51"/>
      <c r="BY287" s="51"/>
      <c r="BZ287" s="51"/>
      <c r="CA287" s="51"/>
      <c r="CB287" s="51"/>
      <c r="CC287" s="51"/>
      <c r="CD287" s="51"/>
      <c r="CE287" s="51"/>
      <c r="CF287" s="51"/>
      <c r="CG287" s="51"/>
      <c r="CH287" s="51"/>
      <c r="CI287" s="51"/>
      <c r="CJ287" s="51"/>
      <c r="CK287" s="51"/>
      <c r="CL287" s="51"/>
      <c r="CM287" s="51"/>
      <c r="CN287" s="51"/>
      <c r="CO287" s="51"/>
      <c r="CP287" s="51"/>
      <c r="CQ287" s="51"/>
      <c r="CR287" s="51"/>
      <c r="CS287" s="51"/>
      <c r="CT287" s="51"/>
      <c r="CU287" s="51"/>
      <c r="CV287" s="51"/>
      <c r="CW287" s="51"/>
      <c r="CX287" s="51"/>
      <c r="CY287" s="51"/>
      <c r="CZ287" s="51"/>
      <c r="DA287" s="51"/>
      <c r="DB287" s="51"/>
      <c r="DC287" s="51"/>
      <c r="DD287" s="51"/>
      <c r="DE287" s="51"/>
      <c r="DF287" s="51"/>
    </row>
    <row r="288" spans="1:110">
      <c r="A288" s="61"/>
      <c r="C288" s="51"/>
      <c r="D288" s="67"/>
      <c r="E288" s="78"/>
      <c r="F288" s="51"/>
      <c r="G288" s="67"/>
      <c r="H288" s="51"/>
      <c r="I288" s="51"/>
      <c r="J288" s="51"/>
      <c r="K288" s="67"/>
      <c r="L288" s="72"/>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c r="BT288" s="51"/>
      <c r="BU288" s="51"/>
      <c r="BV288" s="51"/>
      <c r="BW288" s="51"/>
      <c r="BX288" s="51"/>
      <c r="BY288" s="51"/>
      <c r="BZ288" s="51"/>
      <c r="CA288" s="51"/>
      <c r="CB288" s="51"/>
      <c r="CC288" s="51"/>
      <c r="CD288" s="51"/>
      <c r="CE288" s="51"/>
      <c r="CF288" s="51"/>
      <c r="CG288" s="51"/>
      <c r="CH288" s="51"/>
      <c r="CI288" s="51"/>
      <c r="CJ288" s="51"/>
      <c r="CK288" s="51"/>
      <c r="CL288" s="51"/>
      <c r="CM288" s="51"/>
      <c r="CN288" s="51"/>
      <c r="CO288" s="51"/>
      <c r="CP288" s="51"/>
      <c r="CQ288" s="51"/>
      <c r="CR288" s="51"/>
      <c r="CS288" s="51"/>
      <c r="CT288" s="51"/>
      <c r="CU288" s="51"/>
      <c r="CV288" s="51"/>
      <c r="CW288" s="51"/>
      <c r="CX288" s="51"/>
      <c r="CY288" s="51"/>
      <c r="CZ288" s="51"/>
      <c r="DA288" s="51"/>
      <c r="DB288" s="51"/>
      <c r="DC288" s="51"/>
      <c r="DD288" s="51"/>
      <c r="DE288" s="51"/>
      <c r="DF288" s="51"/>
    </row>
    <row r="289" spans="1:110">
      <c r="A289" s="61"/>
      <c r="C289" s="51"/>
      <c r="D289" s="67"/>
      <c r="E289" s="78"/>
      <c r="F289" s="51"/>
      <c r="G289" s="67"/>
      <c r="H289" s="51"/>
      <c r="I289" s="51"/>
      <c r="J289" s="51"/>
      <c r="K289" s="67"/>
      <c r="L289" s="72"/>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c r="BR289" s="51"/>
      <c r="BS289" s="51"/>
      <c r="BT289" s="51"/>
      <c r="BU289" s="51"/>
      <c r="BV289" s="51"/>
      <c r="BW289" s="51"/>
      <c r="BX289" s="51"/>
      <c r="BY289" s="51"/>
      <c r="BZ289" s="51"/>
      <c r="CA289" s="51"/>
      <c r="CB289" s="51"/>
      <c r="CC289" s="51"/>
      <c r="CD289" s="51"/>
      <c r="CE289" s="51"/>
      <c r="CF289" s="51"/>
      <c r="CG289" s="51"/>
      <c r="CH289" s="51"/>
      <c r="CI289" s="51"/>
      <c r="CJ289" s="51"/>
      <c r="CK289" s="51"/>
      <c r="CL289" s="51"/>
      <c r="CM289" s="51"/>
      <c r="CN289" s="51"/>
      <c r="CO289" s="51"/>
      <c r="CP289" s="51"/>
      <c r="CQ289" s="51"/>
      <c r="CR289" s="51"/>
      <c r="CS289" s="51"/>
      <c r="CT289" s="51"/>
      <c r="CU289" s="51"/>
      <c r="CV289" s="51"/>
      <c r="CW289" s="51"/>
      <c r="CX289" s="51"/>
      <c r="CY289" s="51"/>
      <c r="CZ289" s="51"/>
      <c r="DA289" s="51"/>
      <c r="DB289" s="51"/>
      <c r="DC289" s="51"/>
      <c r="DD289" s="51"/>
      <c r="DE289" s="51"/>
      <c r="DF289" s="51"/>
    </row>
    <row r="290" spans="1:110">
      <c r="A290" s="61"/>
      <c r="C290" s="51"/>
      <c r="D290" s="67"/>
      <c r="E290" s="78"/>
      <c r="F290" s="51"/>
      <c r="G290" s="67"/>
      <c r="H290" s="51"/>
      <c r="I290" s="51"/>
      <c r="J290" s="51"/>
      <c r="K290" s="67"/>
      <c r="L290" s="72"/>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c r="BT290" s="51"/>
      <c r="BU290" s="51"/>
      <c r="BV290" s="51"/>
      <c r="BW290" s="51"/>
      <c r="BX290" s="51"/>
      <c r="BY290" s="51"/>
      <c r="BZ290" s="51"/>
      <c r="CA290" s="51"/>
      <c r="CB290" s="51"/>
      <c r="CC290" s="51"/>
      <c r="CD290" s="51"/>
      <c r="CE290" s="51"/>
      <c r="CF290" s="51"/>
      <c r="CG290" s="51"/>
      <c r="CH290" s="51"/>
      <c r="CI290" s="51"/>
      <c r="CJ290" s="51"/>
      <c r="CK290" s="51"/>
      <c r="CL290" s="51"/>
      <c r="CM290" s="51"/>
      <c r="CN290" s="51"/>
      <c r="CO290" s="51"/>
      <c r="CP290" s="51"/>
      <c r="CQ290" s="51"/>
      <c r="CR290" s="51"/>
      <c r="CS290" s="51"/>
      <c r="CT290" s="51"/>
      <c r="CU290" s="51"/>
      <c r="CV290" s="51"/>
      <c r="CW290" s="51"/>
      <c r="CX290" s="51"/>
      <c r="CY290" s="51"/>
      <c r="CZ290" s="51"/>
      <c r="DA290" s="51"/>
      <c r="DB290" s="51"/>
      <c r="DC290" s="51"/>
      <c r="DD290" s="51"/>
      <c r="DE290" s="51"/>
      <c r="DF290" s="51"/>
    </row>
    <row r="291" spans="1:110">
      <c r="A291" s="61"/>
      <c r="C291" s="51"/>
      <c r="D291" s="67"/>
      <c r="E291" s="78"/>
      <c r="F291" s="51"/>
      <c r="G291" s="67"/>
      <c r="H291" s="51"/>
      <c r="I291" s="51"/>
      <c r="J291" s="51"/>
      <c r="K291" s="67"/>
      <c r="L291" s="72"/>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c r="BT291" s="51"/>
      <c r="BU291" s="51"/>
      <c r="BV291" s="51"/>
      <c r="BW291" s="51"/>
      <c r="BX291" s="51"/>
      <c r="BY291" s="51"/>
      <c r="BZ291" s="51"/>
      <c r="CA291" s="51"/>
      <c r="CB291" s="51"/>
      <c r="CC291" s="51"/>
      <c r="CD291" s="51"/>
      <c r="CE291" s="51"/>
      <c r="CF291" s="51"/>
      <c r="CG291" s="51"/>
      <c r="CH291" s="51"/>
      <c r="CI291" s="51"/>
      <c r="CJ291" s="51"/>
      <c r="CK291" s="51"/>
      <c r="CL291" s="51"/>
      <c r="CM291" s="51"/>
      <c r="CN291" s="51"/>
      <c r="CO291" s="51"/>
      <c r="CP291" s="51"/>
      <c r="CQ291" s="51"/>
      <c r="CR291" s="51"/>
      <c r="CS291" s="51"/>
      <c r="CT291" s="51"/>
      <c r="CU291" s="51"/>
      <c r="CV291" s="51"/>
      <c r="CW291" s="51"/>
      <c r="CX291" s="51"/>
      <c r="CY291" s="51"/>
      <c r="CZ291" s="51"/>
      <c r="DA291" s="51"/>
      <c r="DB291" s="51"/>
      <c r="DC291" s="51"/>
      <c r="DD291" s="51"/>
      <c r="DE291" s="51"/>
      <c r="DF291" s="51"/>
    </row>
    <row r="292" spans="1:110">
      <c r="A292" s="61"/>
      <c r="C292" s="51"/>
      <c r="D292" s="67"/>
      <c r="E292" s="78"/>
      <c r="F292" s="51"/>
      <c r="G292" s="67"/>
      <c r="H292" s="51"/>
      <c r="I292" s="51"/>
      <c r="J292" s="51"/>
      <c r="K292" s="67"/>
      <c r="L292" s="72"/>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c r="BT292" s="51"/>
      <c r="BU292" s="51"/>
      <c r="BV292" s="51"/>
      <c r="BW292" s="51"/>
      <c r="BX292" s="51"/>
      <c r="BY292" s="51"/>
      <c r="BZ292" s="51"/>
      <c r="CA292" s="51"/>
      <c r="CB292" s="51"/>
      <c r="CC292" s="51"/>
      <c r="CD292" s="51"/>
      <c r="CE292" s="51"/>
      <c r="CF292" s="51"/>
      <c r="CG292" s="51"/>
      <c r="CH292" s="51"/>
      <c r="CI292" s="51"/>
      <c r="CJ292" s="51"/>
      <c r="CK292" s="51"/>
      <c r="CL292" s="51"/>
      <c r="CM292" s="51"/>
      <c r="CN292" s="51"/>
      <c r="CO292" s="51"/>
      <c r="CP292" s="51"/>
      <c r="CQ292" s="51"/>
      <c r="CR292" s="51"/>
      <c r="CS292" s="51"/>
      <c r="CT292" s="51"/>
      <c r="CU292" s="51"/>
      <c r="CV292" s="51"/>
      <c r="CW292" s="51"/>
      <c r="CX292" s="51"/>
      <c r="CY292" s="51"/>
      <c r="CZ292" s="51"/>
      <c r="DA292" s="51"/>
      <c r="DB292" s="51"/>
      <c r="DC292" s="51"/>
      <c r="DD292" s="51"/>
      <c r="DE292" s="51"/>
      <c r="DF292" s="51"/>
    </row>
    <row r="293" spans="1:110">
      <c r="A293" s="61"/>
      <c r="C293" s="51"/>
      <c r="D293" s="67"/>
      <c r="E293" s="78"/>
      <c r="F293" s="51"/>
      <c r="G293" s="67"/>
      <c r="H293" s="51"/>
      <c r="I293" s="51"/>
      <c r="J293" s="51"/>
      <c r="K293" s="67"/>
      <c r="L293" s="72"/>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c r="BT293" s="51"/>
      <c r="BU293" s="51"/>
      <c r="BV293" s="51"/>
      <c r="BW293" s="51"/>
      <c r="BX293" s="51"/>
      <c r="BY293" s="51"/>
      <c r="BZ293" s="51"/>
      <c r="CA293" s="51"/>
      <c r="CB293" s="51"/>
      <c r="CC293" s="51"/>
      <c r="CD293" s="51"/>
      <c r="CE293" s="51"/>
      <c r="CF293" s="51"/>
      <c r="CG293" s="51"/>
      <c r="CH293" s="51"/>
      <c r="CI293" s="51"/>
      <c r="CJ293" s="51"/>
      <c r="CK293" s="51"/>
      <c r="CL293" s="51"/>
      <c r="CM293" s="51"/>
      <c r="CN293" s="51"/>
      <c r="CO293" s="51"/>
      <c r="CP293" s="51"/>
      <c r="CQ293" s="51"/>
      <c r="CR293" s="51"/>
      <c r="CS293" s="51"/>
      <c r="CT293" s="51"/>
      <c r="CU293" s="51"/>
      <c r="CV293" s="51"/>
      <c r="CW293" s="51"/>
      <c r="CX293" s="51"/>
      <c r="CY293" s="51"/>
      <c r="CZ293" s="51"/>
      <c r="DA293" s="51"/>
      <c r="DB293" s="51"/>
      <c r="DC293" s="51"/>
      <c r="DD293" s="51"/>
      <c r="DE293" s="51"/>
      <c r="DF293" s="51"/>
    </row>
    <row r="294" spans="1:110">
      <c r="A294" s="61"/>
      <c r="C294" s="51"/>
      <c r="D294" s="67"/>
      <c r="E294" s="78"/>
      <c r="F294" s="51"/>
      <c r="G294" s="67"/>
      <c r="H294" s="51"/>
      <c r="I294" s="51"/>
      <c r="J294" s="51"/>
      <c r="K294" s="67"/>
      <c r="L294" s="72"/>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1"/>
      <c r="BS294" s="51"/>
      <c r="BT294" s="51"/>
      <c r="BU294" s="51"/>
      <c r="BV294" s="51"/>
      <c r="BW294" s="51"/>
      <c r="BX294" s="51"/>
      <c r="BY294" s="51"/>
      <c r="BZ294" s="51"/>
      <c r="CA294" s="51"/>
      <c r="CB294" s="51"/>
      <c r="CC294" s="51"/>
      <c r="CD294" s="51"/>
      <c r="CE294" s="51"/>
      <c r="CF294" s="51"/>
      <c r="CG294" s="51"/>
      <c r="CH294" s="51"/>
      <c r="CI294" s="51"/>
      <c r="CJ294" s="51"/>
      <c r="CK294" s="51"/>
      <c r="CL294" s="51"/>
      <c r="CM294" s="51"/>
      <c r="CN294" s="51"/>
      <c r="CO294" s="51"/>
      <c r="CP294" s="51"/>
      <c r="CQ294" s="51"/>
      <c r="CR294" s="51"/>
      <c r="CS294" s="51"/>
      <c r="CT294" s="51"/>
      <c r="CU294" s="51"/>
      <c r="CV294" s="51"/>
      <c r="CW294" s="51"/>
      <c r="CX294" s="51"/>
      <c r="CY294" s="51"/>
      <c r="CZ294" s="51"/>
      <c r="DA294" s="51"/>
      <c r="DB294" s="51"/>
      <c r="DC294" s="51"/>
      <c r="DD294" s="51"/>
      <c r="DE294" s="51"/>
      <c r="DF294" s="51"/>
    </row>
    <row r="295" spans="1:110">
      <c r="A295" s="61"/>
      <c r="C295" s="51"/>
      <c r="D295" s="67"/>
      <c r="E295" s="78"/>
      <c r="F295" s="51"/>
      <c r="G295" s="67"/>
      <c r="H295" s="51"/>
      <c r="I295" s="51"/>
      <c r="J295" s="51"/>
      <c r="K295" s="67"/>
      <c r="L295" s="72"/>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c r="BT295" s="51"/>
      <c r="BU295" s="51"/>
      <c r="BV295" s="51"/>
      <c r="BW295" s="51"/>
      <c r="BX295" s="51"/>
      <c r="BY295" s="51"/>
      <c r="BZ295" s="51"/>
      <c r="CA295" s="51"/>
      <c r="CB295" s="51"/>
      <c r="CC295" s="51"/>
      <c r="CD295" s="51"/>
      <c r="CE295" s="51"/>
      <c r="CF295" s="51"/>
      <c r="CG295" s="51"/>
      <c r="CH295" s="51"/>
      <c r="CI295" s="51"/>
      <c r="CJ295" s="51"/>
      <c r="CK295" s="51"/>
      <c r="CL295" s="51"/>
      <c r="CM295" s="51"/>
      <c r="CN295" s="51"/>
      <c r="CO295" s="51"/>
      <c r="CP295" s="51"/>
      <c r="CQ295" s="51"/>
      <c r="CR295" s="51"/>
      <c r="CS295" s="51"/>
      <c r="CT295" s="51"/>
      <c r="CU295" s="51"/>
      <c r="CV295" s="51"/>
      <c r="CW295" s="51"/>
      <c r="CX295" s="51"/>
      <c r="CY295" s="51"/>
      <c r="CZ295" s="51"/>
      <c r="DA295" s="51"/>
      <c r="DB295" s="51"/>
      <c r="DC295" s="51"/>
      <c r="DD295" s="51"/>
      <c r="DE295" s="51"/>
      <c r="DF295" s="51"/>
    </row>
    <row r="296" spans="1:110">
      <c r="A296" s="61"/>
      <c r="C296" s="51"/>
      <c r="D296" s="67"/>
      <c r="E296" s="78"/>
      <c r="F296" s="51"/>
      <c r="G296" s="67"/>
      <c r="H296" s="51"/>
      <c r="I296" s="51"/>
      <c r="J296" s="51"/>
      <c r="K296" s="67"/>
      <c r="L296" s="72"/>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c r="BT296" s="51"/>
      <c r="BU296" s="51"/>
      <c r="BV296" s="51"/>
      <c r="BW296" s="51"/>
      <c r="BX296" s="51"/>
      <c r="BY296" s="51"/>
      <c r="BZ296" s="51"/>
      <c r="CA296" s="51"/>
      <c r="CB296" s="51"/>
      <c r="CC296" s="51"/>
      <c r="CD296" s="51"/>
      <c r="CE296" s="51"/>
      <c r="CF296" s="51"/>
      <c r="CG296" s="51"/>
      <c r="CH296" s="51"/>
      <c r="CI296" s="51"/>
      <c r="CJ296" s="51"/>
      <c r="CK296" s="51"/>
      <c r="CL296" s="51"/>
      <c r="CM296" s="51"/>
      <c r="CN296" s="51"/>
      <c r="CO296" s="51"/>
      <c r="CP296" s="51"/>
      <c r="CQ296" s="51"/>
      <c r="CR296" s="51"/>
      <c r="CS296" s="51"/>
      <c r="CT296" s="51"/>
      <c r="CU296" s="51"/>
      <c r="CV296" s="51"/>
      <c r="CW296" s="51"/>
      <c r="CX296" s="51"/>
      <c r="CY296" s="51"/>
      <c r="CZ296" s="51"/>
      <c r="DA296" s="51"/>
      <c r="DB296" s="51"/>
      <c r="DC296" s="51"/>
      <c r="DD296" s="51"/>
      <c r="DE296" s="51"/>
      <c r="DF296" s="51"/>
    </row>
    <row r="297" spans="1:110">
      <c r="A297" s="61"/>
      <c r="C297" s="51"/>
      <c r="D297" s="67"/>
      <c r="E297" s="78"/>
      <c r="F297" s="51"/>
      <c r="G297" s="67"/>
      <c r="H297" s="51"/>
      <c r="I297" s="51"/>
      <c r="J297" s="51"/>
      <c r="K297" s="67"/>
      <c r="L297" s="72"/>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c r="BR297" s="51"/>
      <c r="BS297" s="51"/>
      <c r="BT297" s="51"/>
      <c r="BU297" s="51"/>
      <c r="BV297" s="51"/>
      <c r="BW297" s="51"/>
      <c r="BX297" s="51"/>
      <c r="BY297" s="51"/>
      <c r="BZ297" s="51"/>
      <c r="CA297" s="51"/>
      <c r="CB297" s="51"/>
      <c r="CC297" s="51"/>
      <c r="CD297" s="51"/>
      <c r="CE297" s="51"/>
      <c r="CF297" s="51"/>
      <c r="CG297" s="51"/>
      <c r="CH297" s="51"/>
      <c r="CI297" s="51"/>
      <c r="CJ297" s="51"/>
      <c r="CK297" s="51"/>
      <c r="CL297" s="51"/>
      <c r="CM297" s="51"/>
      <c r="CN297" s="51"/>
      <c r="CO297" s="51"/>
      <c r="CP297" s="51"/>
      <c r="CQ297" s="51"/>
      <c r="CR297" s="51"/>
      <c r="CS297" s="51"/>
      <c r="CT297" s="51"/>
      <c r="CU297" s="51"/>
      <c r="CV297" s="51"/>
      <c r="CW297" s="51"/>
      <c r="CX297" s="51"/>
      <c r="CY297" s="51"/>
      <c r="CZ297" s="51"/>
      <c r="DA297" s="51"/>
      <c r="DB297" s="51"/>
      <c r="DC297" s="51"/>
      <c r="DD297" s="51"/>
      <c r="DE297" s="51"/>
      <c r="DF297" s="51"/>
    </row>
    <row r="298" spans="1:110">
      <c r="A298" s="61"/>
      <c r="C298" s="51"/>
      <c r="D298" s="67"/>
      <c r="E298" s="78"/>
      <c r="F298" s="51"/>
      <c r="G298" s="67"/>
      <c r="H298" s="51"/>
      <c r="I298" s="51"/>
      <c r="J298" s="51"/>
      <c r="K298" s="67"/>
      <c r="L298" s="72"/>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c r="BT298" s="51"/>
      <c r="BU298" s="51"/>
      <c r="BV298" s="51"/>
      <c r="BW298" s="51"/>
      <c r="BX298" s="51"/>
      <c r="BY298" s="51"/>
      <c r="BZ298" s="51"/>
      <c r="CA298" s="51"/>
      <c r="CB298" s="51"/>
      <c r="CC298" s="51"/>
      <c r="CD298" s="51"/>
      <c r="CE298" s="51"/>
      <c r="CF298" s="51"/>
      <c r="CG298" s="51"/>
      <c r="CH298" s="51"/>
      <c r="CI298" s="51"/>
      <c r="CJ298" s="51"/>
      <c r="CK298" s="51"/>
      <c r="CL298" s="51"/>
      <c r="CM298" s="51"/>
      <c r="CN298" s="51"/>
      <c r="CO298" s="51"/>
      <c r="CP298" s="51"/>
      <c r="CQ298" s="51"/>
      <c r="CR298" s="51"/>
      <c r="CS298" s="51"/>
      <c r="CT298" s="51"/>
      <c r="CU298" s="51"/>
      <c r="CV298" s="51"/>
      <c r="CW298" s="51"/>
      <c r="CX298" s="51"/>
      <c r="CY298" s="51"/>
      <c r="CZ298" s="51"/>
      <c r="DA298" s="51"/>
      <c r="DB298" s="51"/>
      <c r="DC298" s="51"/>
      <c r="DD298" s="51"/>
      <c r="DE298" s="51"/>
      <c r="DF298" s="51"/>
    </row>
    <row r="299" spans="1:110">
      <c r="A299" s="61"/>
      <c r="C299" s="51"/>
      <c r="D299" s="67"/>
      <c r="E299" s="78"/>
      <c r="F299" s="51"/>
      <c r="G299" s="67"/>
      <c r="H299" s="51"/>
      <c r="I299" s="51"/>
      <c r="J299" s="51"/>
      <c r="K299" s="67"/>
      <c r="L299" s="72"/>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c r="BT299" s="51"/>
      <c r="BU299" s="51"/>
      <c r="BV299" s="51"/>
      <c r="BW299" s="51"/>
      <c r="BX299" s="51"/>
      <c r="BY299" s="51"/>
      <c r="BZ299" s="51"/>
      <c r="CA299" s="51"/>
      <c r="CB299" s="51"/>
      <c r="CC299" s="51"/>
      <c r="CD299" s="51"/>
      <c r="CE299" s="51"/>
      <c r="CF299" s="51"/>
      <c r="CG299" s="51"/>
      <c r="CH299" s="51"/>
      <c r="CI299" s="51"/>
      <c r="CJ299" s="51"/>
      <c r="CK299" s="51"/>
      <c r="CL299" s="51"/>
      <c r="CM299" s="51"/>
      <c r="CN299" s="51"/>
      <c r="CO299" s="51"/>
      <c r="CP299" s="51"/>
      <c r="CQ299" s="51"/>
      <c r="CR299" s="51"/>
      <c r="CS299" s="51"/>
      <c r="CT299" s="51"/>
      <c r="CU299" s="51"/>
      <c r="CV299" s="51"/>
      <c r="CW299" s="51"/>
      <c r="CX299" s="51"/>
      <c r="CY299" s="51"/>
      <c r="CZ299" s="51"/>
      <c r="DA299" s="51"/>
      <c r="DB299" s="51"/>
      <c r="DC299" s="51"/>
      <c r="DD299" s="51"/>
      <c r="DE299" s="51"/>
      <c r="DF299" s="51"/>
    </row>
    <row r="300" spans="1:110">
      <c r="A300" s="61"/>
      <c r="C300" s="51"/>
      <c r="D300" s="67"/>
      <c r="E300" s="78"/>
      <c r="F300" s="51"/>
      <c r="G300" s="67"/>
      <c r="H300" s="51"/>
      <c r="I300" s="51"/>
      <c r="J300" s="51"/>
      <c r="K300" s="67"/>
      <c r="L300" s="72"/>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c r="BR300" s="51"/>
      <c r="BS300" s="51"/>
      <c r="BT300" s="51"/>
      <c r="BU300" s="51"/>
      <c r="BV300" s="51"/>
      <c r="BW300" s="51"/>
      <c r="BX300" s="51"/>
      <c r="BY300" s="51"/>
      <c r="BZ300" s="51"/>
      <c r="CA300" s="51"/>
      <c r="CB300" s="51"/>
      <c r="CC300" s="51"/>
      <c r="CD300" s="51"/>
      <c r="CE300" s="51"/>
      <c r="CF300" s="51"/>
      <c r="CG300" s="51"/>
      <c r="CH300" s="51"/>
      <c r="CI300" s="51"/>
      <c r="CJ300" s="51"/>
      <c r="CK300" s="51"/>
      <c r="CL300" s="51"/>
      <c r="CM300" s="51"/>
      <c r="CN300" s="51"/>
      <c r="CO300" s="51"/>
      <c r="CP300" s="51"/>
      <c r="CQ300" s="51"/>
      <c r="CR300" s="51"/>
      <c r="CS300" s="51"/>
      <c r="CT300" s="51"/>
      <c r="CU300" s="51"/>
      <c r="CV300" s="51"/>
      <c r="CW300" s="51"/>
      <c r="CX300" s="51"/>
      <c r="CY300" s="51"/>
      <c r="CZ300" s="51"/>
      <c r="DA300" s="51"/>
      <c r="DB300" s="51"/>
      <c r="DC300" s="51"/>
      <c r="DD300" s="51"/>
      <c r="DE300" s="51"/>
      <c r="DF300" s="51"/>
    </row>
    <row r="301" spans="1:110">
      <c r="A301" s="61"/>
      <c r="C301" s="51"/>
      <c r="D301" s="67"/>
      <c r="E301" s="78"/>
      <c r="F301" s="51"/>
      <c r="G301" s="67"/>
      <c r="H301" s="51"/>
      <c r="I301" s="51"/>
      <c r="J301" s="51"/>
      <c r="K301" s="67"/>
      <c r="L301" s="72"/>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c r="BT301" s="51"/>
      <c r="BU301" s="51"/>
      <c r="BV301" s="51"/>
      <c r="BW301" s="51"/>
      <c r="BX301" s="51"/>
      <c r="BY301" s="51"/>
      <c r="BZ301" s="51"/>
      <c r="CA301" s="51"/>
      <c r="CB301" s="51"/>
      <c r="CC301" s="51"/>
      <c r="CD301" s="51"/>
      <c r="CE301" s="51"/>
      <c r="CF301" s="51"/>
      <c r="CG301" s="51"/>
      <c r="CH301" s="51"/>
      <c r="CI301" s="51"/>
      <c r="CJ301" s="51"/>
      <c r="CK301" s="51"/>
      <c r="CL301" s="51"/>
      <c r="CM301" s="51"/>
      <c r="CN301" s="51"/>
      <c r="CO301" s="51"/>
      <c r="CP301" s="51"/>
      <c r="CQ301" s="51"/>
      <c r="CR301" s="51"/>
      <c r="CS301" s="51"/>
      <c r="CT301" s="51"/>
      <c r="CU301" s="51"/>
      <c r="CV301" s="51"/>
      <c r="CW301" s="51"/>
      <c r="CX301" s="51"/>
      <c r="CY301" s="51"/>
      <c r="CZ301" s="51"/>
      <c r="DA301" s="51"/>
      <c r="DB301" s="51"/>
      <c r="DC301" s="51"/>
      <c r="DD301" s="51"/>
      <c r="DE301" s="51"/>
      <c r="DF301" s="51"/>
    </row>
    <row r="302" spans="1:110">
      <c r="A302" s="61"/>
      <c r="C302" s="51"/>
      <c r="D302" s="67"/>
      <c r="E302" s="78"/>
      <c r="F302" s="51"/>
      <c r="G302" s="67"/>
      <c r="H302" s="51"/>
      <c r="I302" s="51"/>
      <c r="J302" s="51"/>
      <c r="K302" s="67"/>
      <c r="L302" s="72"/>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c r="BT302" s="51"/>
      <c r="BU302" s="51"/>
      <c r="BV302" s="51"/>
      <c r="BW302" s="51"/>
      <c r="BX302" s="51"/>
      <c r="BY302" s="51"/>
      <c r="BZ302" s="51"/>
      <c r="CA302" s="51"/>
      <c r="CB302" s="51"/>
      <c r="CC302" s="51"/>
      <c r="CD302" s="51"/>
      <c r="CE302" s="51"/>
      <c r="CF302" s="51"/>
      <c r="CG302" s="51"/>
      <c r="CH302" s="51"/>
      <c r="CI302" s="51"/>
      <c r="CJ302" s="51"/>
      <c r="CK302" s="51"/>
      <c r="CL302" s="51"/>
      <c r="CM302" s="51"/>
      <c r="CN302" s="51"/>
      <c r="CO302" s="51"/>
      <c r="CP302" s="51"/>
      <c r="CQ302" s="51"/>
      <c r="CR302" s="51"/>
      <c r="CS302" s="51"/>
      <c r="CT302" s="51"/>
      <c r="CU302" s="51"/>
      <c r="CV302" s="51"/>
      <c r="CW302" s="51"/>
      <c r="CX302" s="51"/>
      <c r="CY302" s="51"/>
      <c r="CZ302" s="51"/>
      <c r="DA302" s="51"/>
      <c r="DB302" s="51"/>
      <c r="DC302" s="51"/>
      <c r="DD302" s="51"/>
      <c r="DE302" s="51"/>
      <c r="DF302" s="51"/>
    </row>
    <row r="303" spans="1:110">
      <c r="A303" s="61"/>
      <c r="C303" s="51"/>
      <c r="D303" s="67"/>
      <c r="E303" s="78"/>
      <c r="F303" s="51"/>
      <c r="G303" s="67"/>
      <c r="H303" s="51"/>
      <c r="I303" s="51"/>
      <c r="J303" s="51"/>
      <c r="K303" s="67"/>
      <c r="L303" s="72"/>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c r="BR303" s="51"/>
      <c r="BS303" s="51"/>
      <c r="BT303" s="51"/>
      <c r="BU303" s="51"/>
      <c r="BV303" s="51"/>
      <c r="BW303" s="51"/>
      <c r="BX303" s="51"/>
      <c r="BY303" s="51"/>
      <c r="BZ303" s="51"/>
      <c r="CA303" s="51"/>
      <c r="CB303" s="51"/>
      <c r="CC303" s="51"/>
      <c r="CD303" s="51"/>
      <c r="CE303" s="51"/>
      <c r="CF303" s="51"/>
      <c r="CG303" s="51"/>
      <c r="CH303" s="51"/>
      <c r="CI303" s="51"/>
      <c r="CJ303" s="51"/>
      <c r="CK303" s="51"/>
      <c r="CL303" s="51"/>
      <c r="CM303" s="51"/>
      <c r="CN303" s="51"/>
      <c r="CO303" s="51"/>
      <c r="CP303" s="51"/>
      <c r="CQ303" s="51"/>
      <c r="CR303" s="51"/>
      <c r="CS303" s="51"/>
      <c r="CT303" s="51"/>
      <c r="CU303" s="51"/>
      <c r="CV303" s="51"/>
      <c r="CW303" s="51"/>
      <c r="CX303" s="51"/>
      <c r="CY303" s="51"/>
      <c r="CZ303" s="51"/>
      <c r="DA303" s="51"/>
      <c r="DB303" s="51"/>
      <c r="DC303" s="51"/>
      <c r="DD303" s="51"/>
      <c r="DE303" s="51"/>
      <c r="DF303" s="51"/>
    </row>
    <row r="304" spans="1:110">
      <c r="A304" s="61"/>
      <c r="C304" s="51"/>
      <c r="D304" s="67"/>
      <c r="E304" s="78"/>
      <c r="F304" s="51"/>
      <c r="G304" s="67"/>
      <c r="H304" s="51"/>
      <c r="I304" s="51"/>
      <c r="J304" s="51"/>
      <c r="K304" s="67"/>
      <c r="L304" s="72"/>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c r="BT304" s="51"/>
      <c r="BU304" s="51"/>
      <c r="BV304" s="51"/>
      <c r="BW304" s="51"/>
      <c r="BX304" s="51"/>
      <c r="BY304" s="51"/>
      <c r="BZ304" s="51"/>
      <c r="CA304" s="51"/>
      <c r="CB304" s="51"/>
      <c r="CC304" s="51"/>
      <c r="CD304" s="51"/>
      <c r="CE304" s="51"/>
      <c r="CF304" s="51"/>
      <c r="CG304" s="51"/>
      <c r="CH304" s="51"/>
      <c r="CI304" s="51"/>
      <c r="CJ304" s="51"/>
      <c r="CK304" s="51"/>
      <c r="CL304" s="51"/>
      <c r="CM304" s="51"/>
      <c r="CN304" s="51"/>
      <c r="CO304" s="51"/>
      <c r="CP304" s="51"/>
      <c r="CQ304" s="51"/>
      <c r="CR304" s="51"/>
      <c r="CS304" s="51"/>
      <c r="CT304" s="51"/>
      <c r="CU304" s="51"/>
      <c r="CV304" s="51"/>
      <c r="CW304" s="51"/>
      <c r="CX304" s="51"/>
      <c r="CY304" s="51"/>
      <c r="CZ304" s="51"/>
      <c r="DA304" s="51"/>
      <c r="DB304" s="51"/>
      <c r="DC304" s="51"/>
      <c r="DD304" s="51"/>
      <c r="DE304" s="51"/>
      <c r="DF304" s="51"/>
    </row>
    <row r="305" spans="1:110">
      <c r="A305" s="61"/>
      <c r="C305" s="51"/>
      <c r="D305" s="67"/>
      <c r="E305" s="78"/>
      <c r="F305" s="51"/>
      <c r="G305" s="67"/>
      <c r="H305" s="51"/>
      <c r="I305" s="51"/>
      <c r="J305" s="51"/>
      <c r="K305" s="67"/>
      <c r="L305" s="72"/>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c r="BT305" s="51"/>
      <c r="BU305" s="51"/>
      <c r="BV305" s="51"/>
      <c r="BW305" s="51"/>
      <c r="BX305" s="51"/>
      <c r="BY305" s="51"/>
      <c r="BZ305" s="51"/>
      <c r="CA305" s="51"/>
      <c r="CB305" s="51"/>
      <c r="CC305" s="51"/>
      <c r="CD305" s="51"/>
      <c r="CE305" s="51"/>
      <c r="CF305" s="51"/>
      <c r="CG305" s="51"/>
      <c r="CH305" s="51"/>
      <c r="CI305" s="51"/>
      <c r="CJ305" s="51"/>
      <c r="CK305" s="51"/>
      <c r="CL305" s="51"/>
      <c r="CM305" s="51"/>
      <c r="CN305" s="51"/>
      <c r="CO305" s="51"/>
      <c r="CP305" s="51"/>
      <c r="CQ305" s="51"/>
      <c r="CR305" s="51"/>
      <c r="CS305" s="51"/>
      <c r="CT305" s="51"/>
      <c r="CU305" s="51"/>
      <c r="CV305" s="51"/>
      <c r="CW305" s="51"/>
      <c r="CX305" s="51"/>
      <c r="CY305" s="51"/>
      <c r="CZ305" s="51"/>
      <c r="DA305" s="51"/>
      <c r="DB305" s="51"/>
      <c r="DC305" s="51"/>
      <c r="DD305" s="51"/>
      <c r="DE305" s="51"/>
      <c r="DF305" s="51"/>
    </row>
    <row r="306" spans="1:110">
      <c r="A306" s="61"/>
      <c r="C306" s="51"/>
      <c r="D306" s="67"/>
      <c r="E306" s="78"/>
      <c r="F306" s="51"/>
      <c r="G306" s="67"/>
      <c r="H306" s="51"/>
      <c r="I306" s="51"/>
      <c r="J306" s="51"/>
      <c r="K306" s="67"/>
      <c r="L306" s="72"/>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c r="BR306" s="51"/>
      <c r="BS306" s="51"/>
      <c r="BT306" s="51"/>
      <c r="BU306" s="51"/>
      <c r="BV306" s="51"/>
      <c r="BW306" s="51"/>
      <c r="BX306" s="51"/>
      <c r="BY306" s="51"/>
      <c r="BZ306" s="51"/>
      <c r="CA306" s="51"/>
      <c r="CB306" s="51"/>
      <c r="CC306" s="51"/>
      <c r="CD306" s="51"/>
      <c r="CE306" s="51"/>
      <c r="CF306" s="51"/>
      <c r="CG306" s="51"/>
      <c r="CH306" s="51"/>
      <c r="CI306" s="51"/>
      <c r="CJ306" s="51"/>
      <c r="CK306" s="51"/>
      <c r="CL306" s="51"/>
      <c r="CM306" s="51"/>
      <c r="CN306" s="51"/>
      <c r="CO306" s="51"/>
      <c r="CP306" s="51"/>
      <c r="CQ306" s="51"/>
      <c r="CR306" s="51"/>
      <c r="CS306" s="51"/>
      <c r="CT306" s="51"/>
      <c r="CU306" s="51"/>
      <c r="CV306" s="51"/>
      <c r="CW306" s="51"/>
      <c r="CX306" s="51"/>
      <c r="CY306" s="51"/>
      <c r="CZ306" s="51"/>
      <c r="DA306" s="51"/>
      <c r="DB306" s="51"/>
      <c r="DC306" s="51"/>
      <c r="DD306" s="51"/>
      <c r="DE306" s="51"/>
      <c r="DF306" s="51"/>
    </row>
    <row r="307" spans="1:110">
      <c r="A307" s="61"/>
      <c r="C307" s="51"/>
      <c r="D307" s="67"/>
      <c r="E307" s="78"/>
      <c r="F307" s="51"/>
      <c r="G307" s="67"/>
      <c r="H307" s="51"/>
      <c r="I307" s="51"/>
      <c r="J307" s="51"/>
      <c r="K307" s="67"/>
      <c r="L307" s="72"/>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c r="BT307" s="51"/>
      <c r="BU307" s="51"/>
      <c r="BV307" s="51"/>
      <c r="BW307" s="51"/>
      <c r="BX307" s="51"/>
      <c r="BY307" s="51"/>
      <c r="BZ307" s="51"/>
      <c r="CA307" s="51"/>
      <c r="CB307" s="51"/>
      <c r="CC307" s="51"/>
      <c r="CD307" s="51"/>
      <c r="CE307" s="51"/>
      <c r="CF307" s="51"/>
      <c r="CG307" s="51"/>
      <c r="CH307" s="51"/>
      <c r="CI307" s="51"/>
      <c r="CJ307" s="51"/>
      <c r="CK307" s="51"/>
      <c r="CL307" s="51"/>
      <c r="CM307" s="51"/>
      <c r="CN307" s="51"/>
      <c r="CO307" s="51"/>
      <c r="CP307" s="51"/>
      <c r="CQ307" s="51"/>
      <c r="CR307" s="51"/>
      <c r="CS307" s="51"/>
      <c r="CT307" s="51"/>
      <c r="CU307" s="51"/>
      <c r="CV307" s="51"/>
      <c r="CW307" s="51"/>
      <c r="CX307" s="51"/>
      <c r="CY307" s="51"/>
      <c r="CZ307" s="51"/>
      <c r="DA307" s="51"/>
      <c r="DB307" s="51"/>
      <c r="DC307" s="51"/>
      <c r="DD307" s="51"/>
      <c r="DE307" s="51"/>
      <c r="DF307" s="51"/>
    </row>
    <row r="308" spans="1:110">
      <c r="A308" s="61"/>
      <c r="C308" s="51"/>
      <c r="D308" s="67"/>
      <c r="E308" s="78"/>
      <c r="F308" s="51"/>
      <c r="G308" s="67"/>
      <c r="H308" s="51"/>
      <c r="I308" s="51"/>
      <c r="J308" s="51"/>
      <c r="K308" s="67"/>
      <c r="L308" s="72"/>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c r="BR308" s="51"/>
      <c r="BS308" s="51"/>
      <c r="BT308" s="51"/>
      <c r="BU308" s="51"/>
      <c r="BV308" s="51"/>
      <c r="BW308" s="51"/>
      <c r="BX308" s="51"/>
      <c r="BY308" s="51"/>
      <c r="BZ308" s="51"/>
      <c r="CA308" s="51"/>
      <c r="CB308" s="51"/>
      <c r="CC308" s="51"/>
      <c r="CD308" s="51"/>
      <c r="CE308" s="51"/>
      <c r="CF308" s="51"/>
      <c r="CG308" s="51"/>
      <c r="CH308" s="51"/>
      <c r="CI308" s="51"/>
      <c r="CJ308" s="51"/>
      <c r="CK308" s="51"/>
      <c r="CL308" s="51"/>
      <c r="CM308" s="51"/>
      <c r="CN308" s="51"/>
      <c r="CO308" s="51"/>
      <c r="CP308" s="51"/>
      <c r="CQ308" s="51"/>
      <c r="CR308" s="51"/>
      <c r="CS308" s="51"/>
      <c r="CT308" s="51"/>
      <c r="CU308" s="51"/>
      <c r="CV308" s="51"/>
      <c r="CW308" s="51"/>
      <c r="CX308" s="51"/>
      <c r="CY308" s="51"/>
      <c r="CZ308" s="51"/>
      <c r="DA308" s="51"/>
      <c r="DB308" s="51"/>
      <c r="DC308" s="51"/>
      <c r="DD308" s="51"/>
      <c r="DE308" s="51"/>
      <c r="DF308" s="51"/>
    </row>
    <row r="309" spans="1:110">
      <c r="A309" s="61"/>
      <c r="C309" s="51"/>
      <c r="D309" s="67"/>
      <c r="E309" s="78"/>
      <c r="F309" s="51"/>
      <c r="G309" s="67"/>
      <c r="H309" s="51"/>
      <c r="I309" s="51"/>
      <c r="J309" s="51"/>
      <c r="K309" s="67"/>
      <c r="L309" s="72"/>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c r="BR309" s="51"/>
      <c r="BS309" s="51"/>
      <c r="BT309" s="51"/>
      <c r="BU309" s="51"/>
      <c r="BV309" s="51"/>
      <c r="BW309" s="51"/>
      <c r="BX309" s="51"/>
      <c r="BY309" s="51"/>
      <c r="BZ309" s="51"/>
      <c r="CA309" s="51"/>
      <c r="CB309" s="51"/>
      <c r="CC309" s="51"/>
      <c r="CD309" s="51"/>
      <c r="CE309" s="51"/>
      <c r="CF309" s="51"/>
      <c r="CG309" s="51"/>
      <c r="CH309" s="51"/>
      <c r="CI309" s="51"/>
      <c r="CJ309" s="51"/>
      <c r="CK309" s="51"/>
      <c r="CL309" s="51"/>
      <c r="CM309" s="51"/>
      <c r="CN309" s="51"/>
      <c r="CO309" s="51"/>
      <c r="CP309" s="51"/>
      <c r="CQ309" s="51"/>
      <c r="CR309" s="51"/>
      <c r="CS309" s="51"/>
      <c r="CT309" s="51"/>
      <c r="CU309" s="51"/>
      <c r="CV309" s="51"/>
      <c r="CW309" s="51"/>
      <c r="CX309" s="51"/>
      <c r="CY309" s="51"/>
      <c r="CZ309" s="51"/>
      <c r="DA309" s="51"/>
      <c r="DB309" s="51"/>
      <c r="DC309" s="51"/>
      <c r="DD309" s="51"/>
      <c r="DE309" s="51"/>
      <c r="DF309" s="51"/>
    </row>
    <row r="310" spans="1:110">
      <c r="A310" s="61"/>
      <c r="C310" s="51"/>
      <c r="D310" s="67"/>
      <c r="E310" s="78"/>
      <c r="F310" s="51"/>
      <c r="G310" s="67"/>
      <c r="H310" s="51"/>
      <c r="I310" s="51"/>
      <c r="J310" s="51"/>
      <c r="K310" s="67"/>
      <c r="L310" s="72"/>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c r="BR310" s="51"/>
      <c r="BS310" s="51"/>
      <c r="BT310" s="51"/>
      <c r="BU310" s="51"/>
      <c r="BV310" s="51"/>
      <c r="BW310" s="51"/>
      <c r="BX310" s="51"/>
      <c r="BY310" s="51"/>
      <c r="BZ310" s="51"/>
      <c r="CA310" s="51"/>
      <c r="CB310" s="51"/>
      <c r="CC310" s="51"/>
      <c r="CD310" s="51"/>
      <c r="CE310" s="51"/>
      <c r="CF310" s="51"/>
      <c r="CG310" s="51"/>
      <c r="CH310" s="51"/>
      <c r="CI310" s="51"/>
      <c r="CJ310" s="51"/>
      <c r="CK310" s="51"/>
      <c r="CL310" s="51"/>
      <c r="CM310" s="51"/>
      <c r="CN310" s="51"/>
      <c r="CO310" s="51"/>
      <c r="CP310" s="51"/>
      <c r="CQ310" s="51"/>
      <c r="CR310" s="51"/>
      <c r="CS310" s="51"/>
      <c r="CT310" s="51"/>
      <c r="CU310" s="51"/>
      <c r="CV310" s="51"/>
      <c r="CW310" s="51"/>
      <c r="CX310" s="51"/>
      <c r="CY310" s="51"/>
      <c r="CZ310" s="51"/>
      <c r="DA310" s="51"/>
      <c r="DB310" s="51"/>
      <c r="DC310" s="51"/>
      <c r="DD310" s="51"/>
      <c r="DE310" s="51"/>
      <c r="DF310" s="51"/>
    </row>
    <row r="311" spans="1:110">
      <c r="A311" s="61"/>
      <c r="C311" s="51"/>
      <c r="D311" s="67"/>
      <c r="E311" s="78"/>
      <c r="F311" s="51"/>
      <c r="G311" s="67"/>
      <c r="H311" s="51"/>
      <c r="I311" s="51"/>
      <c r="J311" s="51"/>
      <c r="K311" s="67"/>
      <c r="L311" s="72"/>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c r="BT311" s="51"/>
      <c r="BU311" s="51"/>
      <c r="BV311" s="51"/>
      <c r="BW311" s="51"/>
      <c r="BX311" s="51"/>
      <c r="BY311" s="51"/>
      <c r="BZ311" s="51"/>
      <c r="CA311" s="51"/>
      <c r="CB311" s="51"/>
      <c r="CC311" s="51"/>
      <c r="CD311" s="51"/>
      <c r="CE311" s="51"/>
      <c r="CF311" s="51"/>
      <c r="CG311" s="51"/>
      <c r="CH311" s="51"/>
      <c r="CI311" s="51"/>
      <c r="CJ311" s="51"/>
      <c r="CK311" s="51"/>
      <c r="CL311" s="51"/>
      <c r="CM311" s="51"/>
      <c r="CN311" s="51"/>
      <c r="CO311" s="51"/>
      <c r="CP311" s="51"/>
      <c r="CQ311" s="51"/>
      <c r="CR311" s="51"/>
      <c r="CS311" s="51"/>
      <c r="CT311" s="51"/>
      <c r="CU311" s="51"/>
      <c r="CV311" s="51"/>
      <c r="CW311" s="51"/>
      <c r="CX311" s="51"/>
      <c r="CY311" s="51"/>
      <c r="CZ311" s="51"/>
      <c r="DA311" s="51"/>
      <c r="DB311" s="51"/>
      <c r="DC311" s="51"/>
      <c r="DD311" s="51"/>
      <c r="DE311" s="51"/>
      <c r="DF311" s="51"/>
    </row>
    <row r="312" spans="1:110">
      <c r="A312" s="61"/>
      <c r="C312" s="51"/>
      <c r="D312" s="67"/>
      <c r="E312" s="78"/>
      <c r="F312" s="51"/>
      <c r="G312" s="67"/>
      <c r="H312" s="51"/>
      <c r="I312" s="51"/>
      <c r="J312" s="51"/>
      <c r="K312" s="67"/>
      <c r="L312" s="72"/>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c r="BT312" s="51"/>
      <c r="BU312" s="51"/>
      <c r="BV312" s="51"/>
      <c r="BW312" s="51"/>
      <c r="BX312" s="51"/>
      <c r="BY312" s="51"/>
      <c r="BZ312" s="51"/>
      <c r="CA312" s="51"/>
      <c r="CB312" s="51"/>
      <c r="CC312" s="51"/>
      <c r="CD312" s="51"/>
      <c r="CE312" s="51"/>
      <c r="CF312" s="51"/>
      <c r="CG312" s="51"/>
      <c r="CH312" s="51"/>
      <c r="CI312" s="51"/>
      <c r="CJ312" s="51"/>
      <c r="CK312" s="51"/>
      <c r="CL312" s="51"/>
      <c r="CM312" s="51"/>
      <c r="CN312" s="51"/>
      <c r="CO312" s="51"/>
      <c r="CP312" s="51"/>
      <c r="CQ312" s="51"/>
      <c r="CR312" s="51"/>
      <c r="CS312" s="51"/>
      <c r="CT312" s="51"/>
      <c r="CU312" s="51"/>
      <c r="CV312" s="51"/>
      <c r="CW312" s="51"/>
      <c r="CX312" s="51"/>
      <c r="CY312" s="51"/>
      <c r="CZ312" s="51"/>
      <c r="DA312" s="51"/>
      <c r="DB312" s="51"/>
      <c r="DC312" s="51"/>
      <c r="DD312" s="51"/>
      <c r="DE312" s="51"/>
      <c r="DF312" s="51"/>
    </row>
    <row r="313" spans="1:110">
      <c r="A313" s="61"/>
      <c r="C313" s="51"/>
      <c r="D313" s="67"/>
      <c r="E313" s="78"/>
      <c r="F313" s="51"/>
      <c r="G313" s="67"/>
      <c r="H313" s="51"/>
      <c r="I313" s="51"/>
      <c r="J313" s="51"/>
      <c r="K313" s="67"/>
      <c r="L313" s="72"/>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c r="BR313" s="51"/>
      <c r="BS313" s="51"/>
      <c r="BT313" s="51"/>
      <c r="BU313" s="51"/>
      <c r="BV313" s="51"/>
      <c r="BW313" s="51"/>
      <c r="BX313" s="51"/>
      <c r="BY313" s="51"/>
      <c r="BZ313" s="51"/>
      <c r="CA313" s="51"/>
      <c r="CB313" s="51"/>
      <c r="CC313" s="51"/>
      <c r="CD313" s="51"/>
      <c r="CE313" s="51"/>
      <c r="CF313" s="51"/>
      <c r="CG313" s="51"/>
      <c r="CH313" s="51"/>
      <c r="CI313" s="51"/>
      <c r="CJ313" s="51"/>
      <c r="CK313" s="51"/>
      <c r="CL313" s="51"/>
      <c r="CM313" s="51"/>
      <c r="CN313" s="51"/>
      <c r="CO313" s="51"/>
      <c r="CP313" s="51"/>
      <c r="CQ313" s="51"/>
      <c r="CR313" s="51"/>
      <c r="CS313" s="51"/>
      <c r="CT313" s="51"/>
      <c r="CU313" s="51"/>
      <c r="CV313" s="51"/>
      <c r="CW313" s="51"/>
      <c r="CX313" s="51"/>
      <c r="CY313" s="51"/>
      <c r="CZ313" s="51"/>
      <c r="DA313" s="51"/>
      <c r="DB313" s="51"/>
      <c r="DC313" s="51"/>
      <c r="DD313" s="51"/>
      <c r="DE313" s="51"/>
      <c r="DF313" s="51"/>
    </row>
    <row r="314" spans="1:110">
      <c r="A314" s="61"/>
      <c r="C314" s="51"/>
      <c r="D314" s="67"/>
      <c r="E314" s="78"/>
      <c r="F314" s="51"/>
      <c r="G314" s="67"/>
      <c r="H314" s="51"/>
      <c r="I314" s="51"/>
      <c r="J314" s="51"/>
      <c r="K314" s="67"/>
      <c r="L314" s="72"/>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c r="BT314" s="51"/>
      <c r="BU314" s="51"/>
      <c r="BV314" s="51"/>
      <c r="BW314" s="51"/>
      <c r="BX314" s="51"/>
      <c r="BY314" s="51"/>
      <c r="BZ314" s="51"/>
      <c r="CA314" s="51"/>
      <c r="CB314" s="51"/>
      <c r="CC314" s="51"/>
      <c r="CD314" s="51"/>
      <c r="CE314" s="51"/>
      <c r="CF314" s="51"/>
      <c r="CG314" s="51"/>
      <c r="CH314" s="51"/>
      <c r="CI314" s="51"/>
      <c r="CJ314" s="51"/>
      <c r="CK314" s="51"/>
      <c r="CL314" s="51"/>
      <c r="CM314" s="51"/>
      <c r="CN314" s="51"/>
      <c r="CO314" s="51"/>
      <c r="CP314" s="51"/>
      <c r="CQ314" s="51"/>
      <c r="CR314" s="51"/>
      <c r="CS314" s="51"/>
      <c r="CT314" s="51"/>
      <c r="CU314" s="51"/>
      <c r="CV314" s="51"/>
      <c r="CW314" s="51"/>
      <c r="CX314" s="51"/>
      <c r="CY314" s="51"/>
      <c r="CZ314" s="51"/>
      <c r="DA314" s="51"/>
      <c r="DB314" s="51"/>
      <c r="DC314" s="51"/>
      <c r="DD314" s="51"/>
      <c r="DE314" s="51"/>
      <c r="DF314" s="51"/>
    </row>
    <row r="315" spans="1:110">
      <c r="A315" s="61"/>
      <c r="C315" s="51"/>
      <c r="D315" s="67"/>
      <c r="E315" s="78"/>
      <c r="F315" s="51"/>
      <c r="G315" s="67"/>
      <c r="H315" s="51"/>
      <c r="I315" s="51"/>
      <c r="J315" s="51"/>
      <c r="K315" s="67"/>
      <c r="L315" s="72"/>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c r="BT315" s="51"/>
      <c r="BU315" s="51"/>
      <c r="BV315" s="51"/>
      <c r="BW315" s="51"/>
      <c r="BX315" s="51"/>
      <c r="BY315" s="51"/>
      <c r="BZ315" s="51"/>
      <c r="CA315" s="51"/>
      <c r="CB315" s="51"/>
      <c r="CC315" s="51"/>
      <c r="CD315" s="51"/>
      <c r="CE315" s="51"/>
      <c r="CF315" s="51"/>
      <c r="CG315" s="51"/>
      <c r="CH315" s="51"/>
      <c r="CI315" s="51"/>
      <c r="CJ315" s="51"/>
      <c r="CK315" s="51"/>
      <c r="CL315" s="51"/>
      <c r="CM315" s="51"/>
      <c r="CN315" s="51"/>
      <c r="CO315" s="51"/>
      <c r="CP315" s="51"/>
      <c r="CQ315" s="51"/>
      <c r="CR315" s="51"/>
      <c r="CS315" s="51"/>
      <c r="CT315" s="51"/>
      <c r="CU315" s="51"/>
      <c r="CV315" s="51"/>
      <c r="CW315" s="51"/>
      <c r="CX315" s="51"/>
      <c r="CY315" s="51"/>
      <c r="CZ315" s="51"/>
      <c r="DA315" s="51"/>
      <c r="DB315" s="51"/>
      <c r="DC315" s="51"/>
      <c r="DD315" s="51"/>
      <c r="DE315" s="51"/>
      <c r="DF315" s="51"/>
    </row>
    <row r="316" spans="1:110">
      <c r="A316" s="61"/>
      <c r="C316" s="51"/>
      <c r="D316" s="67"/>
      <c r="E316" s="78"/>
      <c r="F316" s="51"/>
      <c r="G316" s="67"/>
      <c r="H316" s="51"/>
      <c r="I316" s="51"/>
      <c r="J316" s="51"/>
      <c r="K316" s="67"/>
      <c r="L316" s="72"/>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c r="BT316" s="51"/>
      <c r="BU316" s="51"/>
      <c r="BV316" s="51"/>
      <c r="BW316" s="51"/>
      <c r="BX316" s="51"/>
      <c r="BY316" s="51"/>
      <c r="BZ316" s="51"/>
      <c r="CA316" s="51"/>
      <c r="CB316" s="51"/>
      <c r="CC316" s="51"/>
      <c r="CD316" s="51"/>
      <c r="CE316" s="51"/>
      <c r="CF316" s="51"/>
      <c r="CG316" s="51"/>
      <c r="CH316" s="51"/>
      <c r="CI316" s="51"/>
      <c r="CJ316" s="51"/>
      <c r="CK316" s="51"/>
      <c r="CL316" s="51"/>
      <c r="CM316" s="51"/>
      <c r="CN316" s="51"/>
      <c r="CO316" s="51"/>
      <c r="CP316" s="51"/>
      <c r="CQ316" s="51"/>
      <c r="CR316" s="51"/>
      <c r="CS316" s="51"/>
      <c r="CT316" s="51"/>
      <c r="CU316" s="51"/>
      <c r="CV316" s="51"/>
      <c r="CW316" s="51"/>
      <c r="CX316" s="51"/>
      <c r="CY316" s="51"/>
      <c r="CZ316" s="51"/>
      <c r="DA316" s="51"/>
      <c r="DB316" s="51"/>
      <c r="DC316" s="51"/>
      <c r="DD316" s="51"/>
      <c r="DE316" s="51"/>
      <c r="DF316" s="51"/>
    </row>
    <row r="317" spans="1:110">
      <c r="A317" s="61"/>
      <c r="C317" s="51"/>
      <c r="D317" s="67"/>
      <c r="E317" s="78"/>
      <c r="F317" s="51"/>
      <c r="G317" s="67"/>
      <c r="H317" s="51"/>
      <c r="I317" s="51"/>
      <c r="J317" s="51"/>
      <c r="K317" s="67"/>
      <c r="L317" s="72"/>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c r="BT317" s="51"/>
      <c r="BU317" s="51"/>
      <c r="BV317" s="51"/>
      <c r="BW317" s="51"/>
      <c r="BX317" s="51"/>
      <c r="BY317" s="51"/>
      <c r="BZ317" s="51"/>
      <c r="CA317" s="51"/>
      <c r="CB317" s="51"/>
      <c r="CC317" s="51"/>
      <c r="CD317" s="51"/>
      <c r="CE317" s="51"/>
      <c r="CF317" s="51"/>
      <c r="CG317" s="51"/>
      <c r="CH317" s="51"/>
      <c r="CI317" s="51"/>
      <c r="CJ317" s="51"/>
      <c r="CK317" s="51"/>
      <c r="CL317" s="51"/>
      <c r="CM317" s="51"/>
      <c r="CN317" s="51"/>
      <c r="CO317" s="51"/>
      <c r="CP317" s="51"/>
      <c r="CQ317" s="51"/>
      <c r="CR317" s="51"/>
      <c r="CS317" s="51"/>
      <c r="CT317" s="51"/>
      <c r="CU317" s="51"/>
      <c r="CV317" s="51"/>
      <c r="CW317" s="51"/>
      <c r="CX317" s="51"/>
      <c r="CY317" s="51"/>
      <c r="CZ317" s="51"/>
      <c r="DA317" s="51"/>
      <c r="DB317" s="51"/>
      <c r="DC317" s="51"/>
      <c r="DD317" s="51"/>
      <c r="DE317" s="51"/>
      <c r="DF317" s="51"/>
    </row>
    <row r="318" spans="1:110">
      <c r="A318" s="61"/>
      <c r="C318" s="51"/>
      <c r="D318" s="67"/>
      <c r="E318" s="78"/>
      <c r="F318" s="51"/>
      <c r="G318" s="67"/>
      <c r="H318" s="51"/>
      <c r="I318" s="51"/>
      <c r="J318" s="51"/>
      <c r="K318" s="67"/>
      <c r="L318" s="72"/>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c r="BT318" s="51"/>
      <c r="BU318" s="51"/>
      <c r="BV318" s="51"/>
      <c r="BW318" s="51"/>
      <c r="BX318" s="51"/>
      <c r="BY318" s="51"/>
      <c r="BZ318" s="51"/>
      <c r="CA318" s="51"/>
      <c r="CB318" s="51"/>
      <c r="CC318" s="51"/>
      <c r="CD318" s="51"/>
      <c r="CE318" s="51"/>
      <c r="CF318" s="51"/>
      <c r="CG318" s="51"/>
      <c r="CH318" s="51"/>
      <c r="CI318" s="51"/>
      <c r="CJ318" s="51"/>
      <c r="CK318" s="51"/>
      <c r="CL318" s="51"/>
      <c r="CM318" s="51"/>
      <c r="CN318" s="51"/>
      <c r="CO318" s="51"/>
      <c r="CP318" s="51"/>
      <c r="CQ318" s="51"/>
      <c r="CR318" s="51"/>
      <c r="CS318" s="51"/>
      <c r="CT318" s="51"/>
      <c r="CU318" s="51"/>
      <c r="CV318" s="51"/>
      <c r="CW318" s="51"/>
      <c r="CX318" s="51"/>
      <c r="CY318" s="51"/>
      <c r="CZ318" s="51"/>
      <c r="DA318" s="51"/>
      <c r="DB318" s="51"/>
      <c r="DC318" s="51"/>
      <c r="DD318" s="51"/>
      <c r="DE318" s="51"/>
      <c r="DF318" s="51"/>
    </row>
    <row r="319" spans="1:110">
      <c r="A319" s="61"/>
      <c r="C319" s="51"/>
      <c r="D319" s="67"/>
      <c r="E319" s="78"/>
      <c r="F319" s="51"/>
      <c r="G319" s="67"/>
      <c r="H319" s="51"/>
      <c r="I319" s="51"/>
      <c r="J319" s="51"/>
      <c r="K319" s="67"/>
      <c r="L319" s="72"/>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c r="BT319" s="51"/>
      <c r="BU319" s="51"/>
      <c r="BV319" s="51"/>
      <c r="BW319" s="51"/>
      <c r="BX319" s="51"/>
      <c r="BY319" s="51"/>
      <c r="BZ319" s="51"/>
      <c r="CA319" s="51"/>
      <c r="CB319" s="51"/>
      <c r="CC319" s="51"/>
      <c r="CD319" s="51"/>
      <c r="CE319" s="51"/>
      <c r="CF319" s="51"/>
      <c r="CG319" s="51"/>
      <c r="CH319" s="51"/>
      <c r="CI319" s="51"/>
      <c r="CJ319" s="51"/>
      <c r="CK319" s="51"/>
      <c r="CL319" s="51"/>
      <c r="CM319" s="51"/>
      <c r="CN319" s="51"/>
      <c r="CO319" s="51"/>
      <c r="CP319" s="51"/>
      <c r="CQ319" s="51"/>
      <c r="CR319" s="51"/>
      <c r="CS319" s="51"/>
      <c r="CT319" s="51"/>
      <c r="CU319" s="51"/>
      <c r="CV319" s="51"/>
      <c r="CW319" s="51"/>
      <c r="CX319" s="51"/>
      <c r="CY319" s="51"/>
      <c r="CZ319" s="51"/>
      <c r="DA319" s="51"/>
      <c r="DB319" s="51"/>
      <c r="DC319" s="51"/>
      <c r="DD319" s="51"/>
      <c r="DE319" s="51"/>
      <c r="DF319" s="51"/>
    </row>
    <row r="320" spans="1:110">
      <c r="A320" s="61"/>
      <c r="C320" s="51"/>
      <c r="D320" s="67"/>
      <c r="E320" s="78"/>
      <c r="F320" s="51"/>
      <c r="G320" s="67"/>
      <c r="H320" s="51"/>
      <c r="I320" s="51"/>
      <c r="J320" s="51"/>
      <c r="K320" s="67"/>
      <c r="L320" s="72"/>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c r="BT320" s="51"/>
      <c r="BU320" s="51"/>
      <c r="BV320" s="51"/>
      <c r="BW320" s="51"/>
      <c r="BX320" s="51"/>
      <c r="BY320" s="51"/>
      <c r="BZ320" s="51"/>
      <c r="CA320" s="51"/>
      <c r="CB320" s="51"/>
      <c r="CC320" s="51"/>
      <c r="CD320" s="51"/>
      <c r="CE320" s="51"/>
      <c r="CF320" s="51"/>
      <c r="CG320" s="51"/>
      <c r="CH320" s="51"/>
      <c r="CI320" s="51"/>
      <c r="CJ320" s="51"/>
      <c r="CK320" s="51"/>
      <c r="CL320" s="51"/>
      <c r="CM320" s="51"/>
      <c r="CN320" s="51"/>
      <c r="CO320" s="51"/>
      <c r="CP320" s="51"/>
      <c r="CQ320" s="51"/>
      <c r="CR320" s="51"/>
      <c r="CS320" s="51"/>
      <c r="CT320" s="51"/>
      <c r="CU320" s="51"/>
      <c r="CV320" s="51"/>
      <c r="CW320" s="51"/>
      <c r="CX320" s="51"/>
      <c r="CY320" s="51"/>
      <c r="CZ320" s="51"/>
      <c r="DA320" s="51"/>
      <c r="DB320" s="51"/>
      <c r="DC320" s="51"/>
      <c r="DD320" s="51"/>
      <c r="DE320" s="51"/>
      <c r="DF320" s="51"/>
    </row>
    <row r="321" spans="1:110">
      <c r="A321" s="61"/>
      <c r="C321" s="51"/>
      <c r="D321" s="67"/>
      <c r="E321" s="78"/>
      <c r="F321" s="51"/>
      <c r="G321" s="67"/>
      <c r="H321" s="51"/>
      <c r="I321" s="51"/>
      <c r="J321" s="51"/>
      <c r="K321" s="67"/>
      <c r="L321" s="72"/>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c r="BT321" s="51"/>
      <c r="BU321" s="51"/>
      <c r="BV321" s="51"/>
      <c r="BW321" s="51"/>
      <c r="BX321" s="51"/>
      <c r="BY321" s="51"/>
      <c r="BZ321" s="51"/>
      <c r="CA321" s="51"/>
      <c r="CB321" s="51"/>
      <c r="CC321" s="51"/>
      <c r="CD321" s="51"/>
      <c r="CE321" s="51"/>
      <c r="CF321" s="51"/>
      <c r="CG321" s="51"/>
      <c r="CH321" s="51"/>
      <c r="CI321" s="51"/>
      <c r="CJ321" s="51"/>
      <c r="CK321" s="51"/>
      <c r="CL321" s="51"/>
      <c r="CM321" s="51"/>
      <c r="CN321" s="51"/>
      <c r="CO321" s="51"/>
      <c r="CP321" s="51"/>
      <c r="CQ321" s="51"/>
      <c r="CR321" s="51"/>
      <c r="CS321" s="51"/>
      <c r="CT321" s="51"/>
      <c r="CU321" s="51"/>
      <c r="CV321" s="51"/>
      <c r="CW321" s="51"/>
      <c r="CX321" s="51"/>
      <c r="CY321" s="51"/>
      <c r="CZ321" s="51"/>
      <c r="DA321" s="51"/>
      <c r="DB321" s="51"/>
      <c r="DC321" s="51"/>
      <c r="DD321" s="51"/>
      <c r="DE321" s="51"/>
      <c r="DF321" s="51"/>
    </row>
    <row r="322" spans="1:110">
      <c r="A322" s="61"/>
      <c r="C322" s="51"/>
      <c r="D322" s="67"/>
      <c r="E322" s="78"/>
      <c r="F322" s="51"/>
      <c r="G322" s="67"/>
      <c r="H322" s="51"/>
      <c r="I322" s="51"/>
      <c r="J322" s="51"/>
      <c r="K322" s="67"/>
      <c r="L322" s="72"/>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c r="BT322" s="51"/>
      <c r="BU322" s="51"/>
      <c r="BV322" s="51"/>
      <c r="BW322" s="51"/>
      <c r="BX322" s="51"/>
      <c r="BY322" s="51"/>
      <c r="BZ322" s="51"/>
      <c r="CA322" s="51"/>
      <c r="CB322" s="51"/>
      <c r="CC322" s="51"/>
      <c r="CD322" s="51"/>
      <c r="CE322" s="51"/>
      <c r="CF322" s="51"/>
      <c r="CG322" s="51"/>
      <c r="CH322" s="51"/>
      <c r="CI322" s="51"/>
      <c r="CJ322" s="51"/>
      <c r="CK322" s="51"/>
      <c r="CL322" s="51"/>
      <c r="CM322" s="51"/>
      <c r="CN322" s="51"/>
      <c r="CO322" s="51"/>
      <c r="CP322" s="51"/>
      <c r="CQ322" s="51"/>
      <c r="CR322" s="51"/>
      <c r="CS322" s="51"/>
      <c r="CT322" s="51"/>
      <c r="CU322" s="51"/>
      <c r="CV322" s="51"/>
      <c r="CW322" s="51"/>
      <c r="CX322" s="51"/>
      <c r="CY322" s="51"/>
      <c r="CZ322" s="51"/>
      <c r="DA322" s="51"/>
      <c r="DB322" s="51"/>
      <c r="DC322" s="51"/>
      <c r="DD322" s="51"/>
      <c r="DE322" s="51"/>
      <c r="DF322" s="51"/>
    </row>
    <row r="323" spans="1:110">
      <c r="A323" s="61"/>
      <c r="C323" s="51"/>
      <c r="D323" s="67"/>
      <c r="E323" s="78"/>
      <c r="F323" s="51"/>
      <c r="G323" s="67"/>
      <c r="H323" s="51"/>
      <c r="I323" s="51"/>
      <c r="J323" s="51"/>
      <c r="K323" s="67"/>
      <c r="L323" s="72"/>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c r="BT323" s="51"/>
      <c r="BU323" s="51"/>
      <c r="BV323" s="51"/>
      <c r="BW323" s="51"/>
      <c r="BX323" s="51"/>
      <c r="BY323" s="51"/>
      <c r="BZ323" s="51"/>
      <c r="CA323" s="51"/>
      <c r="CB323" s="51"/>
      <c r="CC323" s="51"/>
      <c r="CD323" s="51"/>
      <c r="CE323" s="51"/>
      <c r="CF323" s="51"/>
      <c r="CG323" s="51"/>
      <c r="CH323" s="51"/>
      <c r="CI323" s="51"/>
      <c r="CJ323" s="51"/>
      <c r="CK323" s="51"/>
      <c r="CL323" s="51"/>
      <c r="CM323" s="51"/>
      <c r="CN323" s="51"/>
      <c r="CO323" s="51"/>
      <c r="CP323" s="51"/>
      <c r="CQ323" s="51"/>
      <c r="CR323" s="51"/>
      <c r="CS323" s="51"/>
      <c r="CT323" s="51"/>
      <c r="CU323" s="51"/>
      <c r="CV323" s="51"/>
      <c r="CW323" s="51"/>
      <c r="CX323" s="51"/>
      <c r="CY323" s="51"/>
      <c r="CZ323" s="51"/>
      <c r="DA323" s="51"/>
      <c r="DB323" s="51"/>
      <c r="DC323" s="51"/>
      <c r="DD323" s="51"/>
      <c r="DE323" s="51"/>
      <c r="DF323" s="51"/>
    </row>
    <row r="324" spans="1:110">
      <c r="A324" s="61"/>
      <c r="C324" s="51"/>
      <c r="D324" s="67"/>
      <c r="E324" s="78"/>
      <c r="F324" s="51"/>
      <c r="G324" s="67"/>
      <c r="H324" s="51"/>
      <c r="I324" s="51"/>
      <c r="J324" s="51"/>
      <c r="K324" s="67"/>
      <c r="L324" s="72"/>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c r="BT324" s="51"/>
      <c r="BU324" s="51"/>
      <c r="BV324" s="51"/>
      <c r="BW324" s="51"/>
      <c r="BX324" s="51"/>
      <c r="BY324" s="51"/>
      <c r="BZ324" s="51"/>
      <c r="CA324" s="51"/>
      <c r="CB324" s="51"/>
      <c r="CC324" s="51"/>
      <c r="CD324" s="51"/>
      <c r="CE324" s="51"/>
      <c r="CF324" s="51"/>
      <c r="CG324" s="51"/>
      <c r="CH324" s="51"/>
      <c r="CI324" s="51"/>
      <c r="CJ324" s="51"/>
      <c r="CK324" s="51"/>
      <c r="CL324" s="51"/>
      <c r="CM324" s="51"/>
      <c r="CN324" s="51"/>
      <c r="CO324" s="51"/>
      <c r="CP324" s="51"/>
      <c r="CQ324" s="51"/>
      <c r="CR324" s="51"/>
      <c r="CS324" s="51"/>
      <c r="CT324" s="51"/>
      <c r="CU324" s="51"/>
      <c r="CV324" s="51"/>
      <c r="CW324" s="51"/>
      <c r="CX324" s="51"/>
      <c r="CY324" s="51"/>
      <c r="CZ324" s="51"/>
      <c r="DA324" s="51"/>
      <c r="DB324" s="51"/>
      <c r="DC324" s="51"/>
      <c r="DD324" s="51"/>
      <c r="DE324" s="51"/>
      <c r="DF324" s="51"/>
    </row>
    <row r="325" spans="1:110">
      <c r="A325" s="61"/>
      <c r="C325" s="51"/>
      <c r="D325" s="67"/>
      <c r="E325" s="78"/>
      <c r="F325" s="51"/>
      <c r="G325" s="67"/>
      <c r="H325" s="51"/>
      <c r="I325" s="51"/>
      <c r="J325" s="51"/>
      <c r="K325" s="67"/>
      <c r="L325" s="72"/>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c r="BT325" s="51"/>
      <c r="BU325" s="51"/>
      <c r="BV325" s="51"/>
      <c r="BW325" s="51"/>
      <c r="BX325" s="51"/>
      <c r="BY325" s="51"/>
      <c r="BZ325" s="51"/>
      <c r="CA325" s="51"/>
      <c r="CB325" s="51"/>
      <c r="CC325" s="51"/>
      <c r="CD325" s="51"/>
      <c r="CE325" s="51"/>
      <c r="CF325" s="51"/>
      <c r="CG325" s="51"/>
      <c r="CH325" s="51"/>
      <c r="CI325" s="51"/>
      <c r="CJ325" s="51"/>
      <c r="CK325" s="51"/>
      <c r="CL325" s="51"/>
      <c r="CM325" s="51"/>
      <c r="CN325" s="51"/>
      <c r="CO325" s="51"/>
      <c r="CP325" s="51"/>
      <c r="CQ325" s="51"/>
      <c r="CR325" s="51"/>
      <c r="CS325" s="51"/>
      <c r="CT325" s="51"/>
      <c r="CU325" s="51"/>
      <c r="CV325" s="51"/>
      <c r="CW325" s="51"/>
      <c r="CX325" s="51"/>
      <c r="CY325" s="51"/>
      <c r="CZ325" s="51"/>
      <c r="DA325" s="51"/>
      <c r="DB325" s="51"/>
      <c r="DC325" s="51"/>
      <c r="DD325" s="51"/>
      <c r="DE325" s="51"/>
      <c r="DF325" s="51"/>
    </row>
    <row r="326" spans="1:110">
      <c r="A326" s="61"/>
      <c r="C326" s="51"/>
      <c r="D326" s="67"/>
      <c r="E326" s="78"/>
      <c r="F326" s="51"/>
      <c r="G326" s="67"/>
      <c r="H326" s="51"/>
      <c r="I326" s="51"/>
      <c r="J326" s="51"/>
      <c r="K326" s="67"/>
      <c r="L326" s="72"/>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c r="BR326" s="51"/>
      <c r="BS326" s="51"/>
      <c r="BT326" s="51"/>
      <c r="BU326" s="51"/>
      <c r="BV326" s="51"/>
      <c r="BW326" s="51"/>
      <c r="BX326" s="51"/>
      <c r="BY326" s="51"/>
      <c r="BZ326" s="51"/>
      <c r="CA326" s="51"/>
      <c r="CB326" s="51"/>
      <c r="CC326" s="51"/>
      <c r="CD326" s="51"/>
      <c r="CE326" s="51"/>
      <c r="CF326" s="51"/>
      <c r="CG326" s="51"/>
      <c r="CH326" s="51"/>
      <c r="CI326" s="51"/>
      <c r="CJ326" s="51"/>
      <c r="CK326" s="51"/>
      <c r="CL326" s="51"/>
      <c r="CM326" s="51"/>
      <c r="CN326" s="51"/>
      <c r="CO326" s="51"/>
      <c r="CP326" s="51"/>
      <c r="CQ326" s="51"/>
      <c r="CR326" s="51"/>
      <c r="CS326" s="51"/>
      <c r="CT326" s="51"/>
      <c r="CU326" s="51"/>
      <c r="CV326" s="51"/>
      <c r="CW326" s="51"/>
      <c r="CX326" s="51"/>
      <c r="CY326" s="51"/>
      <c r="CZ326" s="51"/>
      <c r="DA326" s="51"/>
      <c r="DB326" s="51"/>
      <c r="DC326" s="51"/>
      <c r="DD326" s="51"/>
      <c r="DE326" s="51"/>
      <c r="DF326" s="51"/>
    </row>
    <row r="327" spans="1:110">
      <c r="A327" s="61"/>
      <c r="C327" s="51"/>
      <c r="D327" s="67"/>
      <c r="E327" s="78"/>
      <c r="F327" s="51"/>
      <c r="G327" s="67"/>
      <c r="H327" s="51"/>
      <c r="I327" s="51"/>
      <c r="J327" s="51"/>
      <c r="K327" s="67"/>
      <c r="L327" s="72"/>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c r="BT327" s="51"/>
      <c r="BU327" s="51"/>
      <c r="BV327" s="51"/>
      <c r="BW327" s="51"/>
      <c r="BX327" s="51"/>
      <c r="BY327" s="51"/>
      <c r="BZ327" s="51"/>
      <c r="CA327" s="51"/>
      <c r="CB327" s="51"/>
      <c r="CC327" s="51"/>
      <c r="CD327" s="51"/>
      <c r="CE327" s="51"/>
      <c r="CF327" s="51"/>
      <c r="CG327" s="51"/>
      <c r="CH327" s="51"/>
      <c r="CI327" s="51"/>
      <c r="CJ327" s="51"/>
      <c r="CK327" s="51"/>
      <c r="CL327" s="51"/>
      <c r="CM327" s="51"/>
      <c r="CN327" s="51"/>
      <c r="CO327" s="51"/>
      <c r="CP327" s="51"/>
      <c r="CQ327" s="51"/>
      <c r="CR327" s="51"/>
      <c r="CS327" s="51"/>
      <c r="CT327" s="51"/>
      <c r="CU327" s="51"/>
      <c r="CV327" s="51"/>
      <c r="CW327" s="51"/>
      <c r="CX327" s="51"/>
      <c r="CY327" s="51"/>
      <c r="CZ327" s="51"/>
      <c r="DA327" s="51"/>
      <c r="DB327" s="51"/>
      <c r="DC327" s="51"/>
      <c r="DD327" s="51"/>
      <c r="DE327" s="51"/>
      <c r="DF327" s="51"/>
    </row>
    <row r="328" spans="1:110">
      <c r="A328" s="61"/>
      <c r="C328" s="51"/>
      <c r="D328" s="67"/>
      <c r="E328" s="78"/>
      <c r="F328" s="51"/>
      <c r="G328" s="67"/>
      <c r="H328" s="51"/>
      <c r="I328" s="51"/>
      <c r="J328" s="51"/>
      <c r="K328" s="67"/>
      <c r="L328" s="72"/>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c r="BR328" s="51"/>
      <c r="BS328" s="51"/>
      <c r="BT328" s="51"/>
      <c r="BU328" s="51"/>
      <c r="BV328" s="51"/>
      <c r="BW328" s="51"/>
      <c r="BX328" s="51"/>
      <c r="BY328" s="51"/>
      <c r="BZ328" s="51"/>
      <c r="CA328" s="51"/>
      <c r="CB328" s="51"/>
      <c r="CC328" s="51"/>
      <c r="CD328" s="51"/>
      <c r="CE328" s="51"/>
      <c r="CF328" s="51"/>
      <c r="CG328" s="51"/>
      <c r="CH328" s="51"/>
      <c r="CI328" s="51"/>
      <c r="CJ328" s="51"/>
      <c r="CK328" s="51"/>
      <c r="CL328" s="51"/>
      <c r="CM328" s="51"/>
      <c r="CN328" s="51"/>
      <c r="CO328" s="51"/>
      <c r="CP328" s="51"/>
      <c r="CQ328" s="51"/>
      <c r="CR328" s="51"/>
      <c r="CS328" s="51"/>
      <c r="CT328" s="51"/>
      <c r="CU328" s="51"/>
      <c r="CV328" s="51"/>
      <c r="CW328" s="51"/>
      <c r="CX328" s="51"/>
      <c r="CY328" s="51"/>
      <c r="CZ328" s="51"/>
      <c r="DA328" s="51"/>
      <c r="DB328" s="51"/>
      <c r="DC328" s="51"/>
      <c r="DD328" s="51"/>
      <c r="DE328" s="51"/>
      <c r="DF328" s="51"/>
    </row>
    <row r="329" spans="1:110">
      <c r="A329" s="61"/>
      <c r="C329" s="51"/>
      <c r="D329" s="67"/>
      <c r="E329" s="78"/>
      <c r="F329" s="51"/>
      <c r="G329" s="67"/>
      <c r="H329" s="51"/>
      <c r="I329" s="51"/>
      <c r="J329" s="51"/>
      <c r="K329" s="67"/>
      <c r="L329" s="72"/>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c r="BR329" s="51"/>
      <c r="BS329" s="51"/>
      <c r="BT329" s="51"/>
      <c r="BU329" s="51"/>
      <c r="BV329" s="51"/>
      <c r="BW329" s="51"/>
      <c r="BX329" s="51"/>
      <c r="BY329" s="51"/>
      <c r="BZ329" s="51"/>
      <c r="CA329" s="51"/>
      <c r="CB329" s="51"/>
      <c r="CC329" s="51"/>
      <c r="CD329" s="51"/>
      <c r="CE329" s="51"/>
      <c r="CF329" s="51"/>
      <c r="CG329" s="51"/>
      <c r="CH329" s="51"/>
      <c r="CI329" s="51"/>
      <c r="CJ329" s="51"/>
      <c r="CK329" s="51"/>
      <c r="CL329" s="51"/>
      <c r="CM329" s="51"/>
      <c r="CN329" s="51"/>
      <c r="CO329" s="51"/>
      <c r="CP329" s="51"/>
      <c r="CQ329" s="51"/>
      <c r="CR329" s="51"/>
      <c r="CS329" s="51"/>
      <c r="CT329" s="51"/>
      <c r="CU329" s="51"/>
      <c r="CV329" s="51"/>
      <c r="CW329" s="51"/>
      <c r="CX329" s="51"/>
      <c r="CY329" s="51"/>
      <c r="CZ329" s="51"/>
      <c r="DA329" s="51"/>
      <c r="DB329" s="51"/>
      <c r="DC329" s="51"/>
      <c r="DD329" s="51"/>
      <c r="DE329" s="51"/>
      <c r="DF329" s="51"/>
    </row>
    <row r="330" spans="1:110">
      <c r="A330" s="61"/>
      <c r="C330" s="51"/>
      <c r="D330" s="67"/>
      <c r="E330" s="78"/>
      <c r="F330" s="51"/>
      <c r="G330" s="67"/>
      <c r="H330" s="51"/>
      <c r="I330" s="51"/>
      <c r="J330" s="51"/>
      <c r="K330" s="67"/>
      <c r="L330" s="72"/>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c r="BT330" s="51"/>
      <c r="BU330" s="51"/>
      <c r="BV330" s="51"/>
      <c r="BW330" s="51"/>
      <c r="BX330" s="51"/>
      <c r="BY330" s="51"/>
      <c r="BZ330" s="51"/>
      <c r="CA330" s="51"/>
      <c r="CB330" s="51"/>
      <c r="CC330" s="51"/>
      <c r="CD330" s="51"/>
      <c r="CE330" s="51"/>
      <c r="CF330" s="51"/>
      <c r="CG330" s="51"/>
      <c r="CH330" s="51"/>
      <c r="CI330" s="51"/>
      <c r="CJ330" s="51"/>
      <c r="CK330" s="51"/>
      <c r="CL330" s="51"/>
      <c r="CM330" s="51"/>
      <c r="CN330" s="51"/>
      <c r="CO330" s="51"/>
      <c r="CP330" s="51"/>
      <c r="CQ330" s="51"/>
      <c r="CR330" s="51"/>
      <c r="CS330" s="51"/>
      <c r="CT330" s="51"/>
      <c r="CU330" s="51"/>
      <c r="CV330" s="51"/>
      <c r="CW330" s="51"/>
      <c r="CX330" s="51"/>
      <c r="CY330" s="51"/>
      <c r="CZ330" s="51"/>
      <c r="DA330" s="51"/>
      <c r="DB330" s="51"/>
      <c r="DC330" s="51"/>
      <c r="DD330" s="51"/>
      <c r="DE330" s="51"/>
      <c r="DF330" s="51"/>
    </row>
    <row r="331" spans="1:110">
      <c r="A331" s="61"/>
      <c r="C331" s="51"/>
      <c r="D331" s="67"/>
      <c r="E331" s="78"/>
      <c r="F331" s="51"/>
      <c r="G331" s="67"/>
      <c r="H331" s="51"/>
      <c r="I331" s="51"/>
      <c r="J331" s="51"/>
      <c r="K331" s="67"/>
      <c r="L331" s="72"/>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c r="BS331" s="51"/>
      <c r="BT331" s="51"/>
      <c r="BU331" s="51"/>
      <c r="BV331" s="51"/>
      <c r="BW331" s="51"/>
      <c r="BX331" s="51"/>
      <c r="BY331" s="51"/>
      <c r="BZ331" s="51"/>
      <c r="CA331" s="51"/>
      <c r="CB331" s="51"/>
      <c r="CC331" s="51"/>
      <c r="CD331" s="51"/>
      <c r="CE331" s="51"/>
      <c r="CF331" s="51"/>
      <c r="CG331" s="51"/>
      <c r="CH331" s="51"/>
      <c r="CI331" s="51"/>
      <c r="CJ331" s="51"/>
      <c r="CK331" s="51"/>
      <c r="CL331" s="51"/>
      <c r="CM331" s="51"/>
      <c r="CN331" s="51"/>
      <c r="CO331" s="51"/>
      <c r="CP331" s="51"/>
      <c r="CQ331" s="51"/>
      <c r="CR331" s="51"/>
      <c r="CS331" s="51"/>
      <c r="CT331" s="51"/>
      <c r="CU331" s="51"/>
      <c r="CV331" s="51"/>
      <c r="CW331" s="51"/>
      <c r="CX331" s="51"/>
      <c r="CY331" s="51"/>
      <c r="CZ331" s="51"/>
      <c r="DA331" s="51"/>
      <c r="DB331" s="51"/>
      <c r="DC331" s="51"/>
      <c r="DD331" s="51"/>
      <c r="DE331" s="51"/>
      <c r="DF331" s="51"/>
    </row>
    <row r="332" spans="1:110">
      <c r="A332" s="61"/>
      <c r="C332" s="51"/>
      <c r="D332" s="67"/>
      <c r="E332" s="78"/>
      <c r="F332" s="51"/>
      <c r="G332" s="67"/>
      <c r="H332" s="51"/>
      <c r="I332" s="51"/>
      <c r="J332" s="51"/>
      <c r="K332" s="67"/>
      <c r="L332" s="72"/>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c r="BT332" s="51"/>
      <c r="BU332" s="51"/>
      <c r="BV332" s="51"/>
      <c r="BW332" s="51"/>
      <c r="BX332" s="51"/>
      <c r="BY332" s="51"/>
      <c r="BZ332" s="51"/>
      <c r="CA332" s="51"/>
      <c r="CB332" s="51"/>
      <c r="CC332" s="51"/>
      <c r="CD332" s="51"/>
      <c r="CE332" s="51"/>
      <c r="CF332" s="51"/>
      <c r="CG332" s="51"/>
      <c r="CH332" s="51"/>
      <c r="CI332" s="51"/>
      <c r="CJ332" s="51"/>
      <c r="CK332" s="51"/>
      <c r="CL332" s="51"/>
      <c r="CM332" s="51"/>
      <c r="CN332" s="51"/>
      <c r="CO332" s="51"/>
      <c r="CP332" s="51"/>
      <c r="CQ332" s="51"/>
      <c r="CR332" s="51"/>
      <c r="CS332" s="51"/>
      <c r="CT332" s="51"/>
      <c r="CU332" s="51"/>
      <c r="CV332" s="51"/>
      <c r="CW332" s="51"/>
      <c r="CX332" s="51"/>
      <c r="CY332" s="51"/>
      <c r="CZ332" s="51"/>
      <c r="DA332" s="51"/>
      <c r="DB332" s="51"/>
      <c r="DC332" s="51"/>
      <c r="DD332" s="51"/>
      <c r="DE332" s="51"/>
      <c r="DF332" s="51"/>
    </row>
    <row r="333" spans="1:110">
      <c r="A333" s="61"/>
      <c r="C333" s="51"/>
      <c r="D333" s="67"/>
      <c r="E333" s="78"/>
      <c r="F333" s="51"/>
      <c r="G333" s="67"/>
      <c r="H333" s="51"/>
      <c r="I333" s="51"/>
      <c r="J333" s="51"/>
      <c r="K333" s="67"/>
      <c r="L333" s="72"/>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c r="BR333" s="51"/>
      <c r="BS333" s="51"/>
      <c r="BT333" s="51"/>
      <c r="BU333" s="51"/>
      <c r="BV333" s="51"/>
      <c r="BW333" s="51"/>
      <c r="BX333" s="51"/>
      <c r="BY333" s="51"/>
      <c r="BZ333" s="51"/>
      <c r="CA333" s="51"/>
      <c r="CB333" s="51"/>
      <c r="CC333" s="51"/>
      <c r="CD333" s="51"/>
      <c r="CE333" s="51"/>
      <c r="CF333" s="51"/>
      <c r="CG333" s="51"/>
      <c r="CH333" s="51"/>
      <c r="CI333" s="51"/>
      <c r="CJ333" s="51"/>
      <c r="CK333" s="51"/>
      <c r="CL333" s="51"/>
      <c r="CM333" s="51"/>
      <c r="CN333" s="51"/>
      <c r="CO333" s="51"/>
      <c r="CP333" s="51"/>
      <c r="CQ333" s="51"/>
      <c r="CR333" s="51"/>
      <c r="CS333" s="51"/>
      <c r="CT333" s="51"/>
      <c r="CU333" s="51"/>
      <c r="CV333" s="51"/>
      <c r="CW333" s="51"/>
      <c r="CX333" s="51"/>
      <c r="CY333" s="51"/>
      <c r="CZ333" s="51"/>
      <c r="DA333" s="51"/>
      <c r="DB333" s="51"/>
      <c r="DC333" s="51"/>
      <c r="DD333" s="51"/>
      <c r="DE333" s="51"/>
      <c r="DF333" s="51"/>
    </row>
    <row r="334" spans="1:110">
      <c r="A334" s="61"/>
      <c r="C334" s="51"/>
      <c r="D334" s="67"/>
      <c r="E334" s="78"/>
      <c r="F334" s="51"/>
      <c r="G334" s="67"/>
      <c r="H334" s="51"/>
      <c r="I334" s="51"/>
      <c r="J334" s="51"/>
      <c r="K334" s="67"/>
      <c r="L334" s="72"/>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c r="BR334" s="51"/>
      <c r="BS334" s="51"/>
      <c r="BT334" s="51"/>
      <c r="BU334" s="51"/>
      <c r="BV334" s="51"/>
      <c r="BW334" s="51"/>
      <c r="BX334" s="51"/>
      <c r="BY334" s="51"/>
      <c r="BZ334" s="51"/>
      <c r="CA334" s="51"/>
      <c r="CB334" s="51"/>
      <c r="CC334" s="51"/>
      <c r="CD334" s="51"/>
      <c r="CE334" s="51"/>
      <c r="CF334" s="51"/>
      <c r="CG334" s="51"/>
      <c r="CH334" s="51"/>
      <c r="CI334" s="51"/>
      <c r="CJ334" s="51"/>
      <c r="CK334" s="51"/>
      <c r="CL334" s="51"/>
      <c r="CM334" s="51"/>
      <c r="CN334" s="51"/>
      <c r="CO334" s="51"/>
      <c r="CP334" s="51"/>
      <c r="CQ334" s="51"/>
      <c r="CR334" s="51"/>
      <c r="CS334" s="51"/>
      <c r="CT334" s="51"/>
      <c r="CU334" s="51"/>
      <c r="CV334" s="51"/>
      <c r="CW334" s="51"/>
      <c r="CX334" s="51"/>
      <c r="CY334" s="51"/>
      <c r="CZ334" s="51"/>
      <c r="DA334" s="51"/>
      <c r="DB334" s="51"/>
      <c r="DC334" s="51"/>
      <c r="DD334" s="51"/>
      <c r="DE334" s="51"/>
      <c r="DF334" s="51"/>
    </row>
    <row r="335" spans="1:110">
      <c r="A335" s="61"/>
      <c r="C335" s="51"/>
      <c r="D335" s="67"/>
      <c r="E335" s="78"/>
      <c r="F335" s="51"/>
      <c r="G335" s="67"/>
      <c r="H335" s="51"/>
      <c r="I335" s="51"/>
      <c r="J335" s="51"/>
      <c r="K335" s="67"/>
      <c r="L335" s="72"/>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c r="BT335" s="51"/>
      <c r="BU335" s="51"/>
      <c r="BV335" s="51"/>
      <c r="BW335" s="51"/>
      <c r="BX335" s="51"/>
      <c r="BY335" s="51"/>
      <c r="BZ335" s="51"/>
      <c r="CA335" s="51"/>
      <c r="CB335" s="51"/>
      <c r="CC335" s="51"/>
      <c r="CD335" s="51"/>
      <c r="CE335" s="51"/>
      <c r="CF335" s="51"/>
      <c r="CG335" s="51"/>
      <c r="CH335" s="51"/>
      <c r="CI335" s="51"/>
      <c r="CJ335" s="51"/>
      <c r="CK335" s="51"/>
      <c r="CL335" s="51"/>
      <c r="CM335" s="51"/>
      <c r="CN335" s="51"/>
      <c r="CO335" s="51"/>
      <c r="CP335" s="51"/>
      <c r="CQ335" s="51"/>
      <c r="CR335" s="51"/>
      <c r="CS335" s="51"/>
      <c r="CT335" s="51"/>
      <c r="CU335" s="51"/>
      <c r="CV335" s="51"/>
      <c r="CW335" s="51"/>
      <c r="CX335" s="51"/>
      <c r="CY335" s="51"/>
      <c r="CZ335" s="51"/>
      <c r="DA335" s="51"/>
      <c r="DB335" s="51"/>
      <c r="DC335" s="51"/>
      <c r="DD335" s="51"/>
      <c r="DE335" s="51"/>
      <c r="DF335" s="51"/>
    </row>
    <row r="336" spans="1:110">
      <c r="A336" s="61"/>
      <c r="C336" s="51"/>
      <c r="D336" s="67"/>
      <c r="E336" s="78"/>
      <c r="F336" s="51"/>
      <c r="G336" s="67"/>
      <c r="H336" s="51"/>
      <c r="I336" s="51"/>
      <c r="J336" s="51"/>
      <c r="K336" s="67"/>
      <c r="L336" s="72"/>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c r="BT336" s="51"/>
      <c r="BU336" s="51"/>
      <c r="BV336" s="51"/>
      <c r="BW336" s="51"/>
      <c r="BX336" s="51"/>
      <c r="BY336" s="51"/>
      <c r="BZ336" s="51"/>
      <c r="CA336" s="51"/>
      <c r="CB336" s="51"/>
      <c r="CC336" s="51"/>
      <c r="CD336" s="51"/>
      <c r="CE336" s="51"/>
      <c r="CF336" s="51"/>
      <c r="CG336" s="51"/>
      <c r="CH336" s="51"/>
      <c r="CI336" s="51"/>
      <c r="CJ336" s="51"/>
      <c r="CK336" s="51"/>
      <c r="CL336" s="51"/>
      <c r="CM336" s="51"/>
      <c r="CN336" s="51"/>
      <c r="CO336" s="51"/>
      <c r="CP336" s="51"/>
      <c r="CQ336" s="51"/>
      <c r="CR336" s="51"/>
      <c r="CS336" s="51"/>
      <c r="CT336" s="51"/>
      <c r="CU336" s="51"/>
      <c r="CV336" s="51"/>
      <c r="CW336" s="51"/>
      <c r="CX336" s="51"/>
      <c r="CY336" s="51"/>
      <c r="CZ336" s="51"/>
      <c r="DA336" s="51"/>
      <c r="DB336" s="51"/>
      <c r="DC336" s="51"/>
      <c r="DD336" s="51"/>
      <c r="DE336" s="51"/>
      <c r="DF336" s="51"/>
    </row>
    <row r="337" spans="1:110">
      <c r="A337" s="61"/>
      <c r="C337" s="51"/>
      <c r="D337" s="67"/>
      <c r="E337" s="78"/>
      <c r="F337" s="51"/>
      <c r="G337" s="67"/>
      <c r="H337" s="51"/>
      <c r="I337" s="51"/>
      <c r="J337" s="51"/>
      <c r="K337" s="67"/>
      <c r="L337" s="72"/>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c r="BT337" s="51"/>
      <c r="BU337" s="51"/>
      <c r="BV337" s="51"/>
      <c r="BW337" s="51"/>
      <c r="BX337" s="51"/>
      <c r="BY337" s="51"/>
      <c r="BZ337" s="51"/>
      <c r="CA337" s="51"/>
      <c r="CB337" s="51"/>
      <c r="CC337" s="51"/>
      <c r="CD337" s="51"/>
      <c r="CE337" s="51"/>
      <c r="CF337" s="51"/>
      <c r="CG337" s="51"/>
      <c r="CH337" s="51"/>
      <c r="CI337" s="51"/>
      <c r="CJ337" s="51"/>
      <c r="CK337" s="51"/>
      <c r="CL337" s="51"/>
      <c r="CM337" s="51"/>
      <c r="CN337" s="51"/>
      <c r="CO337" s="51"/>
      <c r="CP337" s="51"/>
      <c r="CQ337" s="51"/>
      <c r="CR337" s="51"/>
      <c r="CS337" s="51"/>
      <c r="CT337" s="51"/>
      <c r="CU337" s="51"/>
      <c r="CV337" s="51"/>
      <c r="CW337" s="51"/>
      <c r="CX337" s="51"/>
      <c r="CY337" s="51"/>
      <c r="CZ337" s="51"/>
      <c r="DA337" s="51"/>
      <c r="DB337" s="51"/>
      <c r="DC337" s="51"/>
      <c r="DD337" s="51"/>
      <c r="DE337" s="51"/>
      <c r="DF337" s="51"/>
    </row>
    <row r="338" spans="1:110">
      <c r="A338" s="61"/>
      <c r="C338" s="51"/>
      <c r="D338" s="67"/>
      <c r="E338" s="78"/>
      <c r="F338" s="51"/>
      <c r="G338" s="67"/>
      <c r="H338" s="51"/>
      <c r="I338" s="51"/>
      <c r="J338" s="51"/>
      <c r="K338" s="67"/>
      <c r="L338" s="72"/>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c r="BT338" s="51"/>
      <c r="BU338" s="51"/>
      <c r="BV338" s="51"/>
      <c r="BW338" s="51"/>
      <c r="BX338" s="51"/>
      <c r="BY338" s="51"/>
      <c r="BZ338" s="51"/>
      <c r="CA338" s="51"/>
      <c r="CB338" s="51"/>
      <c r="CC338" s="51"/>
      <c r="CD338" s="51"/>
      <c r="CE338" s="51"/>
      <c r="CF338" s="51"/>
      <c r="CG338" s="51"/>
      <c r="CH338" s="51"/>
      <c r="CI338" s="51"/>
      <c r="CJ338" s="51"/>
      <c r="CK338" s="51"/>
      <c r="CL338" s="51"/>
      <c r="CM338" s="51"/>
      <c r="CN338" s="51"/>
      <c r="CO338" s="51"/>
      <c r="CP338" s="51"/>
      <c r="CQ338" s="51"/>
      <c r="CR338" s="51"/>
      <c r="CS338" s="51"/>
      <c r="CT338" s="51"/>
      <c r="CU338" s="51"/>
      <c r="CV338" s="51"/>
      <c r="CW338" s="51"/>
      <c r="CX338" s="51"/>
      <c r="CY338" s="51"/>
      <c r="CZ338" s="51"/>
      <c r="DA338" s="51"/>
      <c r="DB338" s="51"/>
      <c r="DC338" s="51"/>
      <c r="DD338" s="51"/>
      <c r="DE338" s="51"/>
      <c r="DF338" s="51"/>
    </row>
    <row r="339" spans="1:110">
      <c r="A339" s="61"/>
      <c r="C339" s="51"/>
      <c r="D339" s="67"/>
      <c r="E339" s="78"/>
      <c r="F339" s="51"/>
      <c r="G339" s="67"/>
      <c r="H339" s="51"/>
      <c r="I339" s="51"/>
      <c r="J339" s="51"/>
      <c r="K339" s="67"/>
      <c r="L339" s="72"/>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c r="BR339" s="51"/>
      <c r="BS339" s="51"/>
      <c r="BT339" s="51"/>
      <c r="BU339" s="51"/>
      <c r="BV339" s="51"/>
      <c r="BW339" s="51"/>
      <c r="BX339" s="51"/>
      <c r="BY339" s="51"/>
      <c r="BZ339" s="51"/>
      <c r="CA339" s="51"/>
      <c r="CB339" s="51"/>
      <c r="CC339" s="51"/>
      <c r="CD339" s="51"/>
      <c r="CE339" s="51"/>
      <c r="CF339" s="51"/>
      <c r="CG339" s="51"/>
      <c r="CH339" s="51"/>
      <c r="CI339" s="51"/>
      <c r="CJ339" s="51"/>
      <c r="CK339" s="51"/>
      <c r="CL339" s="51"/>
      <c r="CM339" s="51"/>
      <c r="CN339" s="51"/>
      <c r="CO339" s="51"/>
      <c r="CP339" s="51"/>
      <c r="CQ339" s="51"/>
      <c r="CR339" s="51"/>
      <c r="CS339" s="51"/>
      <c r="CT339" s="51"/>
      <c r="CU339" s="51"/>
      <c r="CV339" s="51"/>
      <c r="CW339" s="51"/>
      <c r="CX339" s="51"/>
      <c r="CY339" s="51"/>
      <c r="CZ339" s="51"/>
      <c r="DA339" s="51"/>
      <c r="DB339" s="51"/>
      <c r="DC339" s="51"/>
      <c r="DD339" s="51"/>
      <c r="DE339" s="51"/>
      <c r="DF339" s="51"/>
    </row>
    <row r="340" spans="1:110">
      <c r="A340" s="61"/>
      <c r="C340" s="51"/>
      <c r="D340" s="67"/>
      <c r="E340" s="78"/>
      <c r="F340" s="51"/>
      <c r="G340" s="67"/>
      <c r="H340" s="51"/>
      <c r="I340" s="51"/>
      <c r="J340" s="51"/>
      <c r="K340" s="67"/>
      <c r="L340" s="72"/>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c r="BR340" s="51"/>
      <c r="BS340" s="51"/>
      <c r="BT340" s="51"/>
      <c r="BU340" s="51"/>
      <c r="BV340" s="51"/>
      <c r="BW340" s="51"/>
      <c r="BX340" s="51"/>
      <c r="BY340" s="51"/>
      <c r="BZ340" s="51"/>
      <c r="CA340" s="51"/>
      <c r="CB340" s="51"/>
      <c r="CC340" s="51"/>
      <c r="CD340" s="51"/>
      <c r="CE340" s="51"/>
      <c r="CF340" s="51"/>
      <c r="CG340" s="51"/>
      <c r="CH340" s="51"/>
      <c r="CI340" s="51"/>
      <c r="CJ340" s="51"/>
      <c r="CK340" s="51"/>
      <c r="CL340" s="51"/>
      <c r="CM340" s="51"/>
      <c r="CN340" s="51"/>
      <c r="CO340" s="51"/>
      <c r="CP340" s="51"/>
      <c r="CQ340" s="51"/>
      <c r="CR340" s="51"/>
      <c r="CS340" s="51"/>
      <c r="CT340" s="51"/>
      <c r="CU340" s="51"/>
      <c r="CV340" s="51"/>
      <c r="CW340" s="51"/>
      <c r="CX340" s="51"/>
      <c r="CY340" s="51"/>
      <c r="CZ340" s="51"/>
      <c r="DA340" s="51"/>
      <c r="DB340" s="51"/>
      <c r="DC340" s="51"/>
      <c r="DD340" s="51"/>
      <c r="DE340" s="51"/>
      <c r="DF340" s="51"/>
    </row>
    <row r="341" spans="1:110">
      <c r="A341" s="61"/>
      <c r="C341" s="51"/>
      <c r="D341" s="67"/>
      <c r="E341" s="78"/>
      <c r="F341" s="51"/>
      <c r="G341" s="67"/>
      <c r="H341" s="51"/>
      <c r="I341" s="51"/>
      <c r="J341" s="51"/>
      <c r="K341" s="67"/>
      <c r="L341" s="72"/>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c r="BT341" s="51"/>
      <c r="BU341" s="51"/>
      <c r="BV341" s="51"/>
      <c r="BW341" s="51"/>
      <c r="BX341" s="51"/>
      <c r="BY341" s="51"/>
      <c r="BZ341" s="51"/>
      <c r="CA341" s="51"/>
      <c r="CB341" s="51"/>
      <c r="CC341" s="51"/>
      <c r="CD341" s="51"/>
      <c r="CE341" s="51"/>
      <c r="CF341" s="51"/>
      <c r="CG341" s="51"/>
      <c r="CH341" s="51"/>
      <c r="CI341" s="51"/>
      <c r="CJ341" s="51"/>
      <c r="CK341" s="51"/>
      <c r="CL341" s="51"/>
      <c r="CM341" s="51"/>
      <c r="CN341" s="51"/>
      <c r="CO341" s="51"/>
      <c r="CP341" s="51"/>
      <c r="CQ341" s="51"/>
      <c r="CR341" s="51"/>
      <c r="CS341" s="51"/>
      <c r="CT341" s="51"/>
      <c r="CU341" s="51"/>
      <c r="CV341" s="51"/>
      <c r="CW341" s="51"/>
      <c r="CX341" s="51"/>
      <c r="CY341" s="51"/>
      <c r="CZ341" s="51"/>
      <c r="DA341" s="51"/>
      <c r="DB341" s="51"/>
      <c r="DC341" s="51"/>
      <c r="DD341" s="51"/>
      <c r="DE341" s="51"/>
      <c r="DF341" s="51"/>
    </row>
    <row r="342" spans="1:110">
      <c r="A342" s="61"/>
      <c r="C342" s="51"/>
      <c r="D342" s="67"/>
      <c r="E342" s="78"/>
      <c r="F342" s="51"/>
      <c r="G342" s="67"/>
      <c r="H342" s="51"/>
      <c r="I342" s="51"/>
      <c r="J342" s="51"/>
      <c r="K342" s="67"/>
      <c r="L342" s="72"/>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c r="BT342" s="51"/>
      <c r="BU342" s="51"/>
      <c r="BV342" s="51"/>
      <c r="BW342" s="51"/>
      <c r="BX342" s="51"/>
      <c r="BY342" s="51"/>
      <c r="BZ342" s="51"/>
      <c r="CA342" s="51"/>
      <c r="CB342" s="51"/>
      <c r="CC342" s="51"/>
      <c r="CD342" s="51"/>
      <c r="CE342" s="51"/>
      <c r="CF342" s="51"/>
      <c r="CG342" s="51"/>
      <c r="CH342" s="51"/>
      <c r="CI342" s="51"/>
      <c r="CJ342" s="51"/>
      <c r="CK342" s="51"/>
      <c r="CL342" s="51"/>
      <c r="CM342" s="51"/>
      <c r="CN342" s="51"/>
      <c r="CO342" s="51"/>
      <c r="CP342" s="51"/>
      <c r="CQ342" s="51"/>
      <c r="CR342" s="51"/>
      <c r="CS342" s="51"/>
      <c r="CT342" s="51"/>
      <c r="CU342" s="51"/>
      <c r="CV342" s="51"/>
      <c r="CW342" s="51"/>
      <c r="CX342" s="51"/>
      <c r="CY342" s="51"/>
      <c r="CZ342" s="51"/>
      <c r="DA342" s="51"/>
      <c r="DB342" s="51"/>
      <c r="DC342" s="51"/>
      <c r="DD342" s="51"/>
      <c r="DE342" s="51"/>
      <c r="DF342" s="51"/>
    </row>
    <row r="343" spans="1:110">
      <c r="A343" s="61"/>
      <c r="C343" s="51"/>
      <c r="D343" s="67"/>
      <c r="E343" s="78"/>
      <c r="F343" s="51"/>
      <c r="G343" s="67"/>
      <c r="H343" s="51"/>
      <c r="I343" s="51"/>
      <c r="J343" s="51"/>
      <c r="K343" s="67"/>
      <c r="L343" s="72"/>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c r="BR343" s="51"/>
      <c r="BS343" s="51"/>
      <c r="BT343" s="51"/>
      <c r="BU343" s="51"/>
      <c r="BV343" s="51"/>
      <c r="BW343" s="51"/>
      <c r="BX343" s="51"/>
      <c r="BY343" s="51"/>
      <c r="BZ343" s="51"/>
      <c r="CA343" s="51"/>
      <c r="CB343" s="51"/>
      <c r="CC343" s="51"/>
      <c r="CD343" s="51"/>
      <c r="CE343" s="51"/>
      <c r="CF343" s="51"/>
      <c r="CG343" s="51"/>
      <c r="CH343" s="51"/>
      <c r="CI343" s="51"/>
      <c r="CJ343" s="51"/>
      <c r="CK343" s="51"/>
      <c r="CL343" s="51"/>
      <c r="CM343" s="51"/>
      <c r="CN343" s="51"/>
      <c r="CO343" s="51"/>
      <c r="CP343" s="51"/>
      <c r="CQ343" s="51"/>
      <c r="CR343" s="51"/>
      <c r="CS343" s="51"/>
      <c r="CT343" s="51"/>
      <c r="CU343" s="51"/>
      <c r="CV343" s="51"/>
      <c r="CW343" s="51"/>
      <c r="CX343" s="51"/>
      <c r="CY343" s="51"/>
      <c r="CZ343" s="51"/>
      <c r="DA343" s="51"/>
      <c r="DB343" s="51"/>
      <c r="DC343" s="51"/>
      <c r="DD343" s="51"/>
      <c r="DE343" s="51"/>
      <c r="DF343" s="51"/>
    </row>
    <row r="344" spans="1:110">
      <c r="A344" s="61"/>
      <c r="C344" s="51"/>
      <c r="D344" s="67"/>
      <c r="E344" s="78"/>
      <c r="F344" s="51"/>
      <c r="G344" s="67"/>
      <c r="H344" s="51"/>
      <c r="I344" s="51"/>
      <c r="J344" s="51"/>
      <c r="K344" s="67"/>
      <c r="L344" s="72"/>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c r="BT344" s="51"/>
      <c r="BU344" s="51"/>
      <c r="BV344" s="51"/>
      <c r="BW344" s="51"/>
      <c r="BX344" s="51"/>
      <c r="BY344" s="51"/>
      <c r="BZ344" s="51"/>
      <c r="CA344" s="51"/>
      <c r="CB344" s="51"/>
      <c r="CC344" s="51"/>
      <c r="CD344" s="51"/>
      <c r="CE344" s="51"/>
      <c r="CF344" s="51"/>
      <c r="CG344" s="51"/>
      <c r="CH344" s="51"/>
      <c r="CI344" s="51"/>
      <c r="CJ344" s="51"/>
      <c r="CK344" s="51"/>
      <c r="CL344" s="51"/>
      <c r="CM344" s="51"/>
      <c r="CN344" s="51"/>
      <c r="CO344" s="51"/>
      <c r="CP344" s="51"/>
      <c r="CQ344" s="51"/>
      <c r="CR344" s="51"/>
      <c r="CS344" s="51"/>
      <c r="CT344" s="51"/>
      <c r="CU344" s="51"/>
      <c r="CV344" s="51"/>
      <c r="CW344" s="51"/>
      <c r="CX344" s="51"/>
      <c r="CY344" s="51"/>
      <c r="CZ344" s="51"/>
      <c r="DA344" s="51"/>
      <c r="DB344" s="51"/>
      <c r="DC344" s="51"/>
      <c r="DD344" s="51"/>
      <c r="DE344" s="51"/>
      <c r="DF344" s="51"/>
    </row>
    <row r="345" spans="1:110">
      <c r="A345" s="61"/>
      <c r="C345" s="51"/>
      <c r="D345" s="67"/>
      <c r="E345" s="78"/>
      <c r="F345" s="51"/>
      <c r="G345" s="67"/>
      <c r="H345" s="51"/>
      <c r="I345" s="51"/>
      <c r="J345" s="51"/>
      <c r="K345" s="67"/>
      <c r="L345" s="72"/>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c r="BR345" s="51"/>
      <c r="BS345" s="51"/>
      <c r="BT345" s="51"/>
      <c r="BU345" s="51"/>
      <c r="BV345" s="51"/>
      <c r="BW345" s="51"/>
      <c r="BX345" s="51"/>
      <c r="BY345" s="51"/>
      <c r="BZ345" s="51"/>
      <c r="CA345" s="51"/>
      <c r="CB345" s="51"/>
      <c r="CC345" s="51"/>
      <c r="CD345" s="51"/>
      <c r="CE345" s="51"/>
      <c r="CF345" s="51"/>
      <c r="CG345" s="51"/>
      <c r="CH345" s="51"/>
      <c r="CI345" s="51"/>
      <c r="CJ345" s="51"/>
      <c r="CK345" s="51"/>
      <c r="CL345" s="51"/>
      <c r="CM345" s="51"/>
      <c r="CN345" s="51"/>
      <c r="CO345" s="51"/>
      <c r="CP345" s="51"/>
      <c r="CQ345" s="51"/>
      <c r="CR345" s="51"/>
      <c r="CS345" s="51"/>
      <c r="CT345" s="51"/>
      <c r="CU345" s="51"/>
      <c r="CV345" s="51"/>
      <c r="CW345" s="51"/>
      <c r="CX345" s="51"/>
      <c r="CY345" s="51"/>
      <c r="CZ345" s="51"/>
      <c r="DA345" s="51"/>
      <c r="DB345" s="51"/>
      <c r="DC345" s="51"/>
      <c r="DD345" s="51"/>
      <c r="DE345" s="51"/>
      <c r="DF345" s="51"/>
    </row>
    <row r="346" spans="1:110">
      <c r="A346" s="61"/>
      <c r="C346" s="51"/>
      <c r="D346" s="67"/>
      <c r="E346" s="78"/>
      <c r="F346" s="51"/>
      <c r="G346" s="67"/>
      <c r="H346" s="51"/>
      <c r="I346" s="51"/>
      <c r="J346" s="51"/>
      <c r="K346" s="67"/>
      <c r="L346" s="72"/>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c r="BR346" s="51"/>
      <c r="BS346" s="51"/>
      <c r="BT346" s="51"/>
      <c r="BU346" s="51"/>
      <c r="BV346" s="51"/>
      <c r="BW346" s="51"/>
      <c r="BX346" s="51"/>
      <c r="BY346" s="51"/>
      <c r="BZ346" s="51"/>
      <c r="CA346" s="51"/>
      <c r="CB346" s="51"/>
      <c r="CC346" s="51"/>
      <c r="CD346" s="51"/>
      <c r="CE346" s="51"/>
      <c r="CF346" s="51"/>
      <c r="CG346" s="51"/>
      <c r="CH346" s="51"/>
      <c r="CI346" s="51"/>
      <c r="CJ346" s="51"/>
      <c r="CK346" s="51"/>
      <c r="CL346" s="51"/>
      <c r="CM346" s="51"/>
      <c r="CN346" s="51"/>
      <c r="CO346" s="51"/>
      <c r="CP346" s="51"/>
      <c r="CQ346" s="51"/>
      <c r="CR346" s="51"/>
      <c r="CS346" s="51"/>
      <c r="CT346" s="51"/>
      <c r="CU346" s="51"/>
      <c r="CV346" s="51"/>
      <c r="CW346" s="51"/>
      <c r="CX346" s="51"/>
      <c r="CY346" s="51"/>
      <c r="CZ346" s="51"/>
      <c r="DA346" s="51"/>
      <c r="DB346" s="51"/>
      <c r="DC346" s="51"/>
      <c r="DD346" s="51"/>
      <c r="DE346" s="51"/>
      <c r="DF346" s="51"/>
    </row>
    <row r="347" spans="1:110">
      <c r="A347" s="61"/>
      <c r="C347" s="51"/>
      <c r="D347" s="67"/>
      <c r="E347" s="78"/>
      <c r="F347" s="51"/>
      <c r="G347" s="67"/>
      <c r="H347" s="51"/>
      <c r="I347" s="51"/>
      <c r="J347" s="51"/>
      <c r="K347" s="67"/>
      <c r="L347" s="72"/>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c r="BR347" s="51"/>
      <c r="BS347" s="51"/>
      <c r="BT347" s="51"/>
      <c r="BU347" s="51"/>
      <c r="BV347" s="51"/>
      <c r="BW347" s="51"/>
      <c r="BX347" s="51"/>
      <c r="BY347" s="51"/>
      <c r="BZ347" s="51"/>
      <c r="CA347" s="51"/>
      <c r="CB347" s="51"/>
      <c r="CC347" s="51"/>
      <c r="CD347" s="51"/>
      <c r="CE347" s="51"/>
      <c r="CF347" s="51"/>
      <c r="CG347" s="51"/>
      <c r="CH347" s="51"/>
      <c r="CI347" s="51"/>
      <c r="CJ347" s="51"/>
      <c r="CK347" s="51"/>
      <c r="CL347" s="51"/>
      <c r="CM347" s="51"/>
      <c r="CN347" s="51"/>
      <c r="CO347" s="51"/>
      <c r="CP347" s="51"/>
      <c r="CQ347" s="51"/>
      <c r="CR347" s="51"/>
      <c r="CS347" s="51"/>
      <c r="CT347" s="51"/>
      <c r="CU347" s="51"/>
      <c r="CV347" s="51"/>
      <c r="CW347" s="51"/>
      <c r="CX347" s="51"/>
      <c r="CY347" s="51"/>
      <c r="CZ347" s="51"/>
      <c r="DA347" s="51"/>
      <c r="DB347" s="51"/>
      <c r="DC347" s="51"/>
      <c r="DD347" s="51"/>
      <c r="DE347" s="51"/>
      <c r="DF347" s="51"/>
    </row>
    <row r="348" spans="1:110">
      <c r="A348" s="61"/>
      <c r="C348" s="51"/>
      <c r="D348" s="67"/>
      <c r="E348" s="78"/>
      <c r="F348" s="51"/>
      <c r="G348" s="67"/>
      <c r="H348" s="51"/>
      <c r="I348" s="51"/>
      <c r="J348" s="51"/>
      <c r="K348" s="67"/>
      <c r="L348" s="72"/>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c r="BR348" s="51"/>
      <c r="BS348" s="51"/>
      <c r="BT348" s="51"/>
      <c r="BU348" s="51"/>
      <c r="BV348" s="51"/>
      <c r="BW348" s="51"/>
      <c r="BX348" s="51"/>
      <c r="BY348" s="51"/>
      <c r="BZ348" s="51"/>
      <c r="CA348" s="51"/>
      <c r="CB348" s="51"/>
      <c r="CC348" s="51"/>
      <c r="CD348" s="51"/>
      <c r="CE348" s="51"/>
      <c r="CF348" s="51"/>
      <c r="CG348" s="51"/>
      <c r="CH348" s="51"/>
      <c r="CI348" s="51"/>
      <c r="CJ348" s="51"/>
      <c r="CK348" s="51"/>
      <c r="CL348" s="51"/>
      <c r="CM348" s="51"/>
      <c r="CN348" s="51"/>
      <c r="CO348" s="51"/>
      <c r="CP348" s="51"/>
      <c r="CQ348" s="51"/>
      <c r="CR348" s="51"/>
      <c r="CS348" s="51"/>
      <c r="CT348" s="51"/>
      <c r="CU348" s="51"/>
      <c r="CV348" s="51"/>
      <c r="CW348" s="51"/>
      <c r="CX348" s="51"/>
      <c r="CY348" s="51"/>
      <c r="CZ348" s="51"/>
      <c r="DA348" s="51"/>
      <c r="DB348" s="51"/>
      <c r="DC348" s="51"/>
      <c r="DD348" s="51"/>
      <c r="DE348" s="51"/>
      <c r="DF348" s="51"/>
    </row>
    <row r="349" spans="1:110">
      <c r="A349" s="61"/>
      <c r="C349" s="51"/>
      <c r="D349" s="67"/>
      <c r="E349" s="78"/>
      <c r="F349" s="51"/>
      <c r="G349" s="67"/>
      <c r="H349" s="51"/>
      <c r="I349" s="51"/>
      <c r="J349" s="51"/>
      <c r="K349" s="67"/>
      <c r="L349" s="72"/>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c r="BS349" s="51"/>
      <c r="BT349" s="51"/>
      <c r="BU349" s="51"/>
      <c r="BV349" s="51"/>
      <c r="BW349" s="51"/>
      <c r="BX349" s="51"/>
      <c r="BY349" s="51"/>
      <c r="BZ349" s="51"/>
      <c r="CA349" s="51"/>
      <c r="CB349" s="51"/>
      <c r="CC349" s="51"/>
      <c r="CD349" s="51"/>
      <c r="CE349" s="51"/>
      <c r="CF349" s="51"/>
      <c r="CG349" s="51"/>
      <c r="CH349" s="51"/>
      <c r="CI349" s="51"/>
      <c r="CJ349" s="51"/>
      <c r="CK349" s="51"/>
      <c r="CL349" s="51"/>
      <c r="CM349" s="51"/>
      <c r="CN349" s="51"/>
      <c r="CO349" s="51"/>
      <c r="CP349" s="51"/>
      <c r="CQ349" s="51"/>
      <c r="CR349" s="51"/>
      <c r="CS349" s="51"/>
      <c r="CT349" s="51"/>
      <c r="CU349" s="51"/>
      <c r="CV349" s="51"/>
      <c r="CW349" s="51"/>
      <c r="CX349" s="51"/>
      <c r="CY349" s="51"/>
      <c r="CZ349" s="51"/>
      <c r="DA349" s="51"/>
      <c r="DB349" s="51"/>
      <c r="DC349" s="51"/>
      <c r="DD349" s="51"/>
      <c r="DE349" s="51"/>
      <c r="DF349" s="51"/>
    </row>
    <row r="350" spans="1:110">
      <c r="A350" s="61"/>
      <c r="C350" s="51"/>
      <c r="D350" s="67"/>
      <c r="E350" s="78"/>
      <c r="F350" s="51"/>
      <c r="G350" s="67"/>
      <c r="H350" s="51"/>
      <c r="I350" s="51"/>
      <c r="J350" s="51"/>
      <c r="K350" s="67"/>
      <c r="L350" s="72"/>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c r="BR350" s="51"/>
      <c r="BS350" s="51"/>
      <c r="BT350" s="51"/>
      <c r="BU350" s="51"/>
      <c r="BV350" s="51"/>
      <c r="BW350" s="51"/>
      <c r="BX350" s="51"/>
      <c r="BY350" s="51"/>
      <c r="BZ350" s="51"/>
      <c r="CA350" s="51"/>
      <c r="CB350" s="51"/>
      <c r="CC350" s="51"/>
      <c r="CD350" s="51"/>
      <c r="CE350" s="51"/>
      <c r="CF350" s="51"/>
      <c r="CG350" s="51"/>
      <c r="CH350" s="51"/>
      <c r="CI350" s="51"/>
      <c r="CJ350" s="51"/>
      <c r="CK350" s="51"/>
      <c r="CL350" s="51"/>
      <c r="CM350" s="51"/>
      <c r="CN350" s="51"/>
      <c r="CO350" s="51"/>
      <c r="CP350" s="51"/>
      <c r="CQ350" s="51"/>
      <c r="CR350" s="51"/>
      <c r="CS350" s="51"/>
      <c r="CT350" s="51"/>
      <c r="CU350" s="51"/>
      <c r="CV350" s="51"/>
      <c r="CW350" s="51"/>
      <c r="CX350" s="51"/>
      <c r="CY350" s="51"/>
      <c r="CZ350" s="51"/>
      <c r="DA350" s="51"/>
      <c r="DB350" s="51"/>
      <c r="DC350" s="51"/>
      <c r="DD350" s="51"/>
      <c r="DE350" s="51"/>
      <c r="DF350" s="51"/>
    </row>
    <row r="351" spans="1:110">
      <c r="A351" s="61"/>
      <c r="C351" s="51"/>
      <c r="D351" s="67"/>
      <c r="E351" s="78"/>
      <c r="F351" s="51"/>
      <c r="G351" s="67"/>
      <c r="H351" s="51"/>
      <c r="I351" s="51"/>
      <c r="J351" s="51"/>
      <c r="K351" s="67"/>
      <c r="L351" s="72"/>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c r="BR351" s="51"/>
      <c r="BS351" s="51"/>
      <c r="BT351" s="51"/>
      <c r="BU351" s="51"/>
      <c r="BV351" s="51"/>
      <c r="BW351" s="51"/>
      <c r="BX351" s="51"/>
      <c r="BY351" s="51"/>
      <c r="BZ351" s="51"/>
      <c r="CA351" s="51"/>
      <c r="CB351" s="51"/>
      <c r="CC351" s="51"/>
      <c r="CD351" s="51"/>
      <c r="CE351" s="51"/>
      <c r="CF351" s="51"/>
      <c r="CG351" s="51"/>
      <c r="CH351" s="51"/>
      <c r="CI351" s="51"/>
      <c r="CJ351" s="51"/>
      <c r="CK351" s="51"/>
      <c r="CL351" s="51"/>
      <c r="CM351" s="51"/>
      <c r="CN351" s="51"/>
      <c r="CO351" s="51"/>
      <c r="CP351" s="51"/>
      <c r="CQ351" s="51"/>
      <c r="CR351" s="51"/>
      <c r="CS351" s="51"/>
      <c r="CT351" s="51"/>
      <c r="CU351" s="51"/>
      <c r="CV351" s="51"/>
      <c r="CW351" s="51"/>
      <c r="CX351" s="51"/>
      <c r="CY351" s="51"/>
      <c r="CZ351" s="51"/>
      <c r="DA351" s="51"/>
      <c r="DB351" s="51"/>
      <c r="DC351" s="51"/>
      <c r="DD351" s="51"/>
      <c r="DE351" s="51"/>
      <c r="DF351" s="51"/>
    </row>
    <row r="352" spans="1:110">
      <c r="A352" s="61"/>
      <c r="C352" s="51"/>
      <c r="D352" s="67"/>
      <c r="E352" s="78"/>
      <c r="F352" s="51"/>
      <c r="G352" s="67"/>
      <c r="H352" s="51"/>
      <c r="I352" s="51"/>
      <c r="J352" s="51"/>
      <c r="K352" s="67"/>
      <c r="L352" s="72"/>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c r="BR352" s="51"/>
      <c r="BS352" s="51"/>
      <c r="BT352" s="51"/>
      <c r="BU352" s="51"/>
      <c r="BV352" s="51"/>
      <c r="BW352" s="51"/>
      <c r="BX352" s="51"/>
      <c r="BY352" s="51"/>
      <c r="BZ352" s="51"/>
      <c r="CA352" s="51"/>
      <c r="CB352" s="51"/>
      <c r="CC352" s="51"/>
      <c r="CD352" s="51"/>
      <c r="CE352" s="51"/>
      <c r="CF352" s="51"/>
      <c r="CG352" s="51"/>
      <c r="CH352" s="51"/>
      <c r="CI352" s="51"/>
      <c r="CJ352" s="51"/>
      <c r="CK352" s="51"/>
      <c r="CL352" s="51"/>
      <c r="CM352" s="51"/>
      <c r="CN352" s="51"/>
      <c r="CO352" s="51"/>
      <c r="CP352" s="51"/>
      <c r="CQ352" s="51"/>
      <c r="CR352" s="51"/>
      <c r="CS352" s="51"/>
      <c r="CT352" s="51"/>
      <c r="CU352" s="51"/>
      <c r="CV352" s="51"/>
      <c r="CW352" s="51"/>
      <c r="CX352" s="51"/>
      <c r="CY352" s="51"/>
      <c r="CZ352" s="51"/>
      <c r="DA352" s="51"/>
      <c r="DB352" s="51"/>
      <c r="DC352" s="51"/>
      <c r="DD352" s="51"/>
      <c r="DE352" s="51"/>
      <c r="DF352" s="51"/>
    </row>
    <row r="353" spans="1:110">
      <c r="A353" s="61"/>
      <c r="C353" s="51"/>
      <c r="D353" s="67"/>
      <c r="E353" s="78"/>
      <c r="F353" s="51"/>
      <c r="G353" s="67"/>
      <c r="H353" s="51"/>
      <c r="I353" s="51"/>
      <c r="J353" s="51"/>
      <c r="K353" s="67"/>
      <c r="L353" s="72"/>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c r="BT353" s="51"/>
      <c r="BU353" s="51"/>
      <c r="BV353" s="51"/>
      <c r="BW353" s="51"/>
      <c r="BX353" s="51"/>
      <c r="BY353" s="51"/>
      <c r="BZ353" s="51"/>
      <c r="CA353" s="51"/>
      <c r="CB353" s="51"/>
      <c r="CC353" s="51"/>
      <c r="CD353" s="51"/>
      <c r="CE353" s="51"/>
      <c r="CF353" s="51"/>
      <c r="CG353" s="51"/>
      <c r="CH353" s="51"/>
      <c r="CI353" s="51"/>
      <c r="CJ353" s="51"/>
      <c r="CK353" s="51"/>
      <c r="CL353" s="51"/>
      <c r="CM353" s="51"/>
      <c r="CN353" s="51"/>
      <c r="CO353" s="51"/>
      <c r="CP353" s="51"/>
      <c r="CQ353" s="51"/>
      <c r="CR353" s="51"/>
      <c r="CS353" s="51"/>
      <c r="CT353" s="51"/>
      <c r="CU353" s="51"/>
      <c r="CV353" s="51"/>
      <c r="CW353" s="51"/>
      <c r="CX353" s="51"/>
      <c r="CY353" s="51"/>
      <c r="CZ353" s="51"/>
      <c r="DA353" s="51"/>
      <c r="DB353" s="51"/>
      <c r="DC353" s="51"/>
      <c r="DD353" s="51"/>
      <c r="DE353" s="51"/>
      <c r="DF353" s="51"/>
    </row>
    <row r="354" spans="1:110">
      <c r="A354" s="61"/>
      <c r="C354" s="51"/>
      <c r="D354" s="67"/>
      <c r="E354" s="78"/>
      <c r="F354" s="51"/>
      <c r="G354" s="67"/>
      <c r="H354" s="51"/>
      <c r="I354" s="51"/>
      <c r="J354" s="51"/>
      <c r="K354" s="67"/>
      <c r="L354" s="72"/>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c r="BT354" s="51"/>
      <c r="BU354" s="51"/>
      <c r="BV354" s="51"/>
      <c r="BW354" s="51"/>
      <c r="BX354" s="51"/>
      <c r="BY354" s="51"/>
      <c r="BZ354" s="51"/>
      <c r="CA354" s="51"/>
      <c r="CB354" s="51"/>
      <c r="CC354" s="51"/>
      <c r="CD354" s="51"/>
      <c r="CE354" s="51"/>
      <c r="CF354" s="51"/>
      <c r="CG354" s="51"/>
      <c r="CH354" s="51"/>
      <c r="CI354" s="51"/>
      <c r="CJ354" s="51"/>
      <c r="CK354" s="51"/>
      <c r="CL354" s="51"/>
      <c r="CM354" s="51"/>
      <c r="CN354" s="51"/>
      <c r="CO354" s="51"/>
      <c r="CP354" s="51"/>
      <c r="CQ354" s="51"/>
      <c r="CR354" s="51"/>
      <c r="CS354" s="51"/>
      <c r="CT354" s="51"/>
      <c r="CU354" s="51"/>
      <c r="CV354" s="51"/>
      <c r="CW354" s="51"/>
      <c r="CX354" s="51"/>
      <c r="CY354" s="51"/>
      <c r="CZ354" s="51"/>
      <c r="DA354" s="51"/>
      <c r="DB354" s="51"/>
      <c r="DC354" s="51"/>
      <c r="DD354" s="51"/>
      <c r="DE354" s="51"/>
      <c r="DF354" s="51"/>
    </row>
    <row r="355" spans="1:110">
      <c r="A355" s="61"/>
      <c r="C355" s="51"/>
      <c r="D355" s="67"/>
      <c r="E355" s="78"/>
      <c r="F355" s="51"/>
      <c r="G355" s="67"/>
      <c r="H355" s="51"/>
      <c r="I355" s="51"/>
      <c r="J355" s="51"/>
      <c r="K355" s="67"/>
      <c r="L355" s="72"/>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c r="BT355" s="51"/>
      <c r="BU355" s="51"/>
      <c r="BV355" s="51"/>
      <c r="BW355" s="51"/>
      <c r="BX355" s="51"/>
      <c r="BY355" s="51"/>
      <c r="BZ355" s="51"/>
      <c r="CA355" s="51"/>
      <c r="CB355" s="51"/>
      <c r="CC355" s="51"/>
      <c r="CD355" s="51"/>
      <c r="CE355" s="51"/>
      <c r="CF355" s="51"/>
      <c r="CG355" s="51"/>
      <c r="CH355" s="51"/>
      <c r="CI355" s="51"/>
      <c r="CJ355" s="51"/>
      <c r="CK355" s="51"/>
      <c r="CL355" s="51"/>
      <c r="CM355" s="51"/>
      <c r="CN355" s="51"/>
      <c r="CO355" s="51"/>
      <c r="CP355" s="51"/>
      <c r="CQ355" s="51"/>
      <c r="CR355" s="51"/>
      <c r="CS355" s="51"/>
      <c r="CT355" s="51"/>
      <c r="CU355" s="51"/>
      <c r="CV355" s="51"/>
      <c r="CW355" s="51"/>
      <c r="CX355" s="51"/>
      <c r="CY355" s="51"/>
      <c r="CZ355" s="51"/>
      <c r="DA355" s="51"/>
      <c r="DB355" s="51"/>
      <c r="DC355" s="51"/>
      <c r="DD355" s="51"/>
      <c r="DE355" s="51"/>
      <c r="DF355" s="51"/>
    </row>
    <row r="356" spans="1:110">
      <c r="A356" s="61"/>
      <c r="C356" s="51"/>
      <c r="D356" s="67"/>
      <c r="E356" s="78"/>
      <c r="F356" s="51"/>
      <c r="G356" s="67"/>
      <c r="H356" s="51"/>
      <c r="I356" s="51"/>
      <c r="J356" s="51"/>
      <c r="K356" s="67"/>
      <c r="L356" s="72"/>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c r="BT356" s="51"/>
      <c r="BU356" s="51"/>
      <c r="BV356" s="51"/>
      <c r="BW356" s="51"/>
      <c r="BX356" s="51"/>
      <c r="BY356" s="51"/>
      <c r="BZ356" s="51"/>
      <c r="CA356" s="51"/>
      <c r="CB356" s="51"/>
      <c r="CC356" s="51"/>
      <c r="CD356" s="51"/>
      <c r="CE356" s="51"/>
      <c r="CF356" s="51"/>
      <c r="CG356" s="51"/>
      <c r="CH356" s="51"/>
      <c r="CI356" s="51"/>
      <c r="CJ356" s="51"/>
      <c r="CK356" s="51"/>
      <c r="CL356" s="51"/>
      <c r="CM356" s="51"/>
      <c r="CN356" s="51"/>
      <c r="CO356" s="51"/>
      <c r="CP356" s="51"/>
      <c r="CQ356" s="51"/>
      <c r="CR356" s="51"/>
      <c r="CS356" s="51"/>
      <c r="CT356" s="51"/>
      <c r="CU356" s="51"/>
      <c r="CV356" s="51"/>
      <c r="CW356" s="51"/>
      <c r="CX356" s="51"/>
      <c r="CY356" s="51"/>
      <c r="CZ356" s="51"/>
      <c r="DA356" s="51"/>
      <c r="DB356" s="51"/>
      <c r="DC356" s="51"/>
      <c r="DD356" s="51"/>
      <c r="DE356" s="51"/>
      <c r="DF356" s="51"/>
    </row>
    <row r="357" spans="1:110">
      <c r="A357" s="61"/>
      <c r="C357" s="51"/>
      <c r="D357" s="67"/>
      <c r="E357" s="78"/>
      <c r="F357" s="51"/>
      <c r="G357" s="67"/>
      <c r="H357" s="51"/>
      <c r="I357" s="51"/>
      <c r="J357" s="51"/>
      <c r="K357" s="67"/>
      <c r="L357" s="72"/>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c r="BU357" s="51"/>
      <c r="BV357" s="51"/>
      <c r="BW357" s="51"/>
      <c r="BX357" s="51"/>
      <c r="BY357" s="51"/>
      <c r="BZ357" s="51"/>
      <c r="CA357" s="51"/>
      <c r="CB357" s="51"/>
      <c r="CC357" s="51"/>
      <c r="CD357" s="51"/>
      <c r="CE357" s="51"/>
      <c r="CF357" s="51"/>
      <c r="CG357" s="51"/>
      <c r="CH357" s="51"/>
      <c r="CI357" s="51"/>
      <c r="CJ357" s="51"/>
      <c r="CK357" s="51"/>
      <c r="CL357" s="51"/>
      <c r="CM357" s="51"/>
      <c r="CN357" s="51"/>
      <c r="CO357" s="51"/>
      <c r="CP357" s="51"/>
      <c r="CQ357" s="51"/>
      <c r="CR357" s="51"/>
      <c r="CS357" s="51"/>
      <c r="CT357" s="51"/>
      <c r="CU357" s="51"/>
      <c r="CV357" s="51"/>
      <c r="CW357" s="51"/>
      <c r="CX357" s="51"/>
      <c r="CY357" s="51"/>
      <c r="CZ357" s="51"/>
      <c r="DA357" s="51"/>
      <c r="DB357" s="51"/>
      <c r="DC357" s="51"/>
      <c r="DD357" s="51"/>
      <c r="DE357" s="51"/>
      <c r="DF357" s="51"/>
    </row>
    <row r="358" spans="1:110">
      <c r="A358" s="61"/>
      <c r="C358" s="51"/>
      <c r="D358" s="67"/>
      <c r="E358" s="78"/>
      <c r="F358" s="51"/>
      <c r="G358" s="67"/>
      <c r="H358" s="51"/>
      <c r="I358" s="51"/>
      <c r="J358" s="51"/>
      <c r="K358" s="67"/>
      <c r="L358" s="72"/>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1"/>
      <c r="BW358" s="51"/>
      <c r="BX358" s="51"/>
      <c r="BY358" s="51"/>
      <c r="BZ358" s="51"/>
      <c r="CA358" s="51"/>
      <c r="CB358" s="51"/>
      <c r="CC358" s="51"/>
      <c r="CD358" s="51"/>
      <c r="CE358" s="51"/>
      <c r="CF358" s="51"/>
      <c r="CG358" s="51"/>
      <c r="CH358" s="51"/>
      <c r="CI358" s="51"/>
      <c r="CJ358" s="51"/>
      <c r="CK358" s="51"/>
      <c r="CL358" s="51"/>
      <c r="CM358" s="51"/>
      <c r="CN358" s="51"/>
      <c r="CO358" s="51"/>
      <c r="CP358" s="51"/>
      <c r="CQ358" s="51"/>
      <c r="CR358" s="51"/>
      <c r="CS358" s="51"/>
      <c r="CT358" s="51"/>
      <c r="CU358" s="51"/>
      <c r="CV358" s="51"/>
      <c r="CW358" s="51"/>
      <c r="CX358" s="51"/>
      <c r="CY358" s="51"/>
      <c r="CZ358" s="51"/>
      <c r="DA358" s="51"/>
      <c r="DB358" s="51"/>
      <c r="DC358" s="51"/>
      <c r="DD358" s="51"/>
      <c r="DE358" s="51"/>
      <c r="DF358" s="51"/>
    </row>
    <row r="359" spans="1:110">
      <c r="A359" s="61"/>
      <c r="C359" s="51"/>
      <c r="D359" s="67"/>
      <c r="E359" s="78"/>
      <c r="F359" s="51"/>
      <c r="G359" s="67"/>
      <c r="H359" s="51"/>
      <c r="I359" s="51"/>
      <c r="J359" s="51"/>
      <c r="K359" s="67"/>
      <c r="L359" s="72"/>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c r="BT359" s="51"/>
      <c r="BU359" s="51"/>
      <c r="BV359" s="51"/>
      <c r="BW359" s="51"/>
      <c r="BX359" s="51"/>
      <c r="BY359" s="51"/>
      <c r="BZ359" s="51"/>
      <c r="CA359" s="51"/>
      <c r="CB359" s="51"/>
      <c r="CC359" s="51"/>
      <c r="CD359" s="51"/>
      <c r="CE359" s="51"/>
      <c r="CF359" s="51"/>
      <c r="CG359" s="51"/>
      <c r="CH359" s="51"/>
      <c r="CI359" s="51"/>
      <c r="CJ359" s="51"/>
      <c r="CK359" s="51"/>
      <c r="CL359" s="51"/>
      <c r="CM359" s="51"/>
      <c r="CN359" s="51"/>
      <c r="CO359" s="51"/>
      <c r="CP359" s="51"/>
      <c r="CQ359" s="51"/>
      <c r="CR359" s="51"/>
      <c r="CS359" s="51"/>
      <c r="CT359" s="51"/>
      <c r="CU359" s="51"/>
      <c r="CV359" s="51"/>
      <c r="CW359" s="51"/>
      <c r="CX359" s="51"/>
      <c r="CY359" s="51"/>
      <c r="CZ359" s="51"/>
      <c r="DA359" s="51"/>
      <c r="DB359" s="51"/>
      <c r="DC359" s="51"/>
      <c r="DD359" s="51"/>
      <c r="DE359" s="51"/>
      <c r="DF359" s="51"/>
    </row>
    <row r="360" spans="1:110">
      <c r="A360" s="61"/>
      <c r="C360" s="51"/>
      <c r="D360" s="67"/>
      <c r="E360" s="78"/>
      <c r="F360" s="51"/>
      <c r="G360" s="67"/>
      <c r="H360" s="51"/>
      <c r="I360" s="51"/>
      <c r="J360" s="51"/>
      <c r="K360" s="67"/>
      <c r="L360" s="72"/>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c r="BR360" s="51"/>
      <c r="BS360" s="51"/>
      <c r="BT360" s="51"/>
      <c r="BU360" s="51"/>
      <c r="BV360" s="51"/>
      <c r="BW360" s="51"/>
      <c r="BX360" s="51"/>
      <c r="BY360" s="51"/>
      <c r="BZ360" s="51"/>
      <c r="CA360" s="51"/>
      <c r="CB360" s="51"/>
      <c r="CC360" s="51"/>
      <c r="CD360" s="51"/>
      <c r="CE360" s="51"/>
      <c r="CF360" s="51"/>
      <c r="CG360" s="51"/>
      <c r="CH360" s="51"/>
      <c r="CI360" s="51"/>
      <c r="CJ360" s="51"/>
      <c r="CK360" s="51"/>
      <c r="CL360" s="51"/>
      <c r="CM360" s="51"/>
      <c r="CN360" s="51"/>
      <c r="CO360" s="51"/>
      <c r="CP360" s="51"/>
      <c r="CQ360" s="51"/>
      <c r="CR360" s="51"/>
      <c r="CS360" s="51"/>
      <c r="CT360" s="51"/>
      <c r="CU360" s="51"/>
      <c r="CV360" s="51"/>
      <c r="CW360" s="51"/>
      <c r="CX360" s="51"/>
      <c r="CY360" s="51"/>
      <c r="CZ360" s="51"/>
      <c r="DA360" s="51"/>
      <c r="DB360" s="51"/>
      <c r="DC360" s="51"/>
      <c r="DD360" s="51"/>
      <c r="DE360" s="51"/>
      <c r="DF360" s="51"/>
    </row>
    <row r="361" spans="1:110">
      <c r="A361" s="61"/>
      <c r="C361" s="51"/>
      <c r="D361" s="67"/>
      <c r="E361" s="78"/>
      <c r="F361" s="51"/>
      <c r="G361" s="67"/>
      <c r="H361" s="51"/>
      <c r="I361" s="51"/>
      <c r="J361" s="51"/>
      <c r="K361" s="67"/>
      <c r="L361" s="72"/>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c r="BT361" s="51"/>
      <c r="BU361" s="51"/>
      <c r="BV361" s="51"/>
      <c r="BW361" s="51"/>
      <c r="BX361" s="51"/>
      <c r="BY361" s="51"/>
      <c r="BZ361" s="51"/>
      <c r="CA361" s="51"/>
      <c r="CB361" s="51"/>
      <c r="CC361" s="51"/>
      <c r="CD361" s="51"/>
      <c r="CE361" s="51"/>
      <c r="CF361" s="51"/>
      <c r="CG361" s="51"/>
      <c r="CH361" s="51"/>
      <c r="CI361" s="51"/>
      <c r="CJ361" s="51"/>
      <c r="CK361" s="51"/>
      <c r="CL361" s="51"/>
      <c r="CM361" s="51"/>
      <c r="CN361" s="51"/>
      <c r="CO361" s="51"/>
      <c r="CP361" s="51"/>
      <c r="CQ361" s="51"/>
      <c r="CR361" s="51"/>
      <c r="CS361" s="51"/>
      <c r="CT361" s="51"/>
      <c r="CU361" s="51"/>
      <c r="CV361" s="51"/>
      <c r="CW361" s="51"/>
      <c r="CX361" s="51"/>
      <c r="CY361" s="51"/>
      <c r="CZ361" s="51"/>
      <c r="DA361" s="51"/>
      <c r="DB361" s="51"/>
      <c r="DC361" s="51"/>
      <c r="DD361" s="51"/>
      <c r="DE361" s="51"/>
      <c r="DF361" s="51"/>
    </row>
    <row r="362" spans="1:110">
      <c r="A362" s="61"/>
      <c r="C362" s="51"/>
      <c r="D362" s="67"/>
      <c r="E362" s="78"/>
      <c r="F362" s="51"/>
      <c r="G362" s="67"/>
      <c r="H362" s="51"/>
      <c r="I362" s="51"/>
      <c r="J362" s="51"/>
      <c r="K362" s="67"/>
      <c r="L362" s="72"/>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c r="BT362" s="51"/>
      <c r="BU362" s="51"/>
      <c r="BV362" s="51"/>
      <c r="BW362" s="51"/>
      <c r="BX362" s="51"/>
      <c r="BY362" s="51"/>
      <c r="BZ362" s="51"/>
      <c r="CA362" s="51"/>
      <c r="CB362" s="51"/>
      <c r="CC362" s="51"/>
      <c r="CD362" s="51"/>
      <c r="CE362" s="51"/>
      <c r="CF362" s="51"/>
      <c r="CG362" s="51"/>
      <c r="CH362" s="51"/>
      <c r="CI362" s="51"/>
      <c r="CJ362" s="51"/>
      <c r="CK362" s="51"/>
      <c r="CL362" s="51"/>
      <c r="CM362" s="51"/>
      <c r="CN362" s="51"/>
      <c r="CO362" s="51"/>
      <c r="CP362" s="51"/>
      <c r="CQ362" s="51"/>
      <c r="CR362" s="51"/>
      <c r="CS362" s="51"/>
      <c r="CT362" s="51"/>
      <c r="CU362" s="51"/>
      <c r="CV362" s="51"/>
      <c r="CW362" s="51"/>
      <c r="CX362" s="51"/>
      <c r="CY362" s="51"/>
      <c r="CZ362" s="51"/>
      <c r="DA362" s="51"/>
      <c r="DB362" s="51"/>
      <c r="DC362" s="51"/>
      <c r="DD362" s="51"/>
      <c r="DE362" s="51"/>
      <c r="DF362" s="51"/>
    </row>
    <row r="363" spans="1:110">
      <c r="A363" s="61"/>
      <c r="C363" s="51"/>
      <c r="D363" s="67"/>
      <c r="E363" s="78"/>
      <c r="F363" s="51"/>
      <c r="G363" s="67"/>
      <c r="H363" s="51"/>
      <c r="I363" s="51"/>
      <c r="J363" s="51"/>
      <c r="K363" s="67"/>
      <c r="L363" s="72"/>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c r="BT363" s="51"/>
      <c r="BU363" s="51"/>
      <c r="BV363" s="51"/>
      <c r="BW363" s="51"/>
      <c r="BX363" s="51"/>
      <c r="BY363" s="51"/>
      <c r="BZ363" s="51"/>
      <c r="CA363" s="51"/>
      <c r="CB363" s="51"/>
      <c r="CC363" s="51"/>
      <c r="CD363" s="51"/>
      <c r="CE363" s="51"/>
      <c r="CF363" s="51"/>
      <c r="CG363" s="51"/>
      <c r="CH363" s="51"/>
      <c r="CI363" s="51"/>
      <c r="CJ363" s="51"/>
      <c r="CK363" s="51"/>
      <c r="CL363" s="51"/>
      <c r="CM363" s="51"/>
      <c r="CN363" s="51"/>
      <c r="CO363" s="51"/>
      <c r="CP363" s="51"/>
      <c r="CQ363" s="51"/>
      <c r="CR363" s="51"/>
      <c r="CS363" s="51"/>
      <c r="CT363" s="51"/>
      <c r="CU363" s="51"/>
      <c r="CV363" s="51"/>
      <c r="CW363" s="51"/>
      <c r="CX363" s="51"/>
      <c r="CY363" s="51"/>
      <c r="CZ363" s="51"/>
      <c r="DA363" s="51"/>
      <c r="DB363" s="51"/>
      <c r="DC363" s="51"/>
      <c r="DD363" s="51"/>
      <c r="DE363" s="51"/>
      <c r="DF363" s="51"/>
    </row>
    <row r="364" spans="1:110">
      <c r="A364" s="61"/>
      <c r="C364" s="51"/>
      <c r="D364" s="67"/>
      <c r="E364" s="78"/>
      <c r="F364" s="51"/>
      <c r="G364" s="67"/>
      <c r="H364" s="51"/>
      <c r="I364" s="51"/>
      <c r="J364" s="51"/>
      <c r="K364" s="67"/>
      <c r="L364" s="72"/>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c r="BR364" s="51"/>
      <c r="BS364" s="51"/>
      <c r="BT364" s="51"/>
      <c r="BU364" s="51"/>
      <c r="BV364" s="51"/>
      <c r="BW364" s="51"/>
      <c r="BX364" s="51"/>
      <c r="BY364" s="51"/>
      <c r="BZ364" s="51"/>
      <c r="CA364" s="51"/>
      <c r="CB364" s="51"/>
      <c r="CC364" s="51"/>
      <c r="CD364" s="51"/>
      <c r="CE364" s="51"/>
      <c r="CF364" s="51"/>
      <c r="CG364" s="51"/>
      <c r="CH364" s="51"/>
      <c r="CI364" s="51"/>
      <c r="CJ364" s="51"/>
      <c r="CK364" s="51"/>
      <c r="CL364" s="51"/>
      <c r="CM364" s="51"/>
      <c r="CN364" s="51"/>
      <c r="CO364" s="51"/>
      <c r="CP364" s="51"/>
      <c r="CQ364" s="51"/>
      <c r="CR364" s="51"/>
      <c r="CS364" s="51"/>
      <c r="CT364" s="51"/>
      <c r="CU364" s="51"/>
      <c r="CV364" s="51"/>
      <c r="CW364" s="51"/>
      <c r="CX364" s="51"/>
      <c r="CY364" s="51"/>
      <c r="CZ364" s="51"/>
      <c r="DA364" s="51"/>
      <c r="DB364" s="51"/>
      <c r="DC364" s="51"/>
      <c r="DD364" s="51"/>
      <c r="DE364" s="51"/>
      <c r="DF364" s="51"/>
    </row>
    <row r="365" spans="1:110">
      <c r="A365" s="61"/>
      <c r="C365" s="51"/>
      <c r="D365" s="67"/>
      <c r="E365" s="78"/>
      <c r="F365" s="51"/>
      <c r="G365" s="67"/>
      <c r="H365" s="51"/>
      <c r="I365" s="51"/>
      <c r="J365" s="51"/>
      <c r="K365" s="67"/>
      <c r="L365" s="72"/>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c r="BT365" s="51"/>
      <c r="BU365" s="51"/>
      <c r="BV365" s="51"/>
      <c r="BW365" s="51"/>
      <c r="BX365" s="51"/>
      <c r="BY365" s="51"/>
      <c r="BZ365" s="51"/>
      <c r="CA365" s="51"/>
      <c r="CB365" s="51"/>
      <c r="CC365" s="51"/>
      <c r="CD365" s="51"/>
      <c r="CE365" s="51"/>
      <c r="CF365" s="51"/>
      <c r="CG365" s="51"/>
      <c r="CH365" s="51"/>
      <c r="CI365" s="51"/>
      <c r="CJ365" s="51"/>
      <c r="CK365" s="51"/>
      <c r="CL365" s="51"/>
      <c r="CM365" s="51"/>
      <c r="CN365" s="51"/>
      <c r="CO365" s="51"/>
      <c r="CP365" s="51"/>
      <c r="CQ365" s="51"/>
      <c r="CR365" s="51"/>
      <c r="CS365" s="51"/>
      <c r="CT365" s="51"/>
      <c r="CU365" s="51"/>
      <c r="CV365" s="51"/>
      <c r="CW365" s="51"/>
      <c r="CX365" s="51"/>
      <c r="CY365" s="51"/>
      <c r="CZ365" s="51"/>
      <c r="DA365" s="51"/>
      <c r="DB365" s="51"/>
      <c r="DC365" s="51"/>
      <c r="DD365" s="51"/>
      <c r="DE365" s="51"/>
      <c r="DF365" s="51"/>
    </row>
    <row r="366" spans="1:110">
      <c r="A366" s="61"/>
      <c r="C366" s="51"/>
      <c r="D366" s="67"/>
      <c r="E366" s="78"/>
      <c r="F366" s="51"/>
      <c r="G366" s="67"/>
      <c r="H366" s="51"/>
      <c r="I366" s="51"/>
      <c r="J366" s="51"/>
      <c r="K366" s="67"/>
      <c r="L366" s="72"/>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c r="BR366" s="51"/>
      <c r="BS366" s="51"/>
      <c r="BT366" s="51"/>
      <c r="BU366" s="51"/>
      <c r="BV366" s="51"/>
      <c r="BW366" s="51"/>
      <c r="BX366" s="51"/>
      <c r="BY366" s="51"/>
      <c r="BZ366" s="51"/>
      <c r="CA366" s="51"/>
      <c r="CB366" s="51"/>
      <c r="CC366" s="51"/>
      <c r="CD366" s="51"/>
      <c r="CE366" s="51"/>
      <c r="CF366" s="51"/>
      <c r="CG366" s="51"/>
      <c r="CH366" s="51"/>
      <c r="CI366" s="51"/>
      <c r="CJ366" s="51"/>
      <c r="CK366" s="51"/>
      <c r="CL366" s="51"/>
      <c r="CM366" s="51"/>
      <c r="CN366" s="51"/>
      <c r="CO366" s="51"/>
      <c r="CP366" s="51"/>
      <c r="CQ366" s="51"/>
      <c r="CR366" s="51"/>
      <c r="CS366" s="51"/>
      <c r="CT366" s="51"/>
      <c r="CU366" s="51"/>
      <c r="CV366" s="51"/>
      <c r="CW366" s="51"/>
      <c r="CX366" s="51"/>
      <c r="CY366" s="51"/>
      <c r="CZ366" s="51"/>
      <c r="DA366" s="51"/>
      <c r="DB366" s="51"/>
      <c r="DC366" s="51"/>
      <c r="DD366" s="51"/>
      <c r="DE366" s="51"/>
      <c r="DF366" s="51"/>
    </row>
    <row r="367" spans="1:110">
      <c r="A367" s="61"/>
      <c r="C367" s="51"/>
      <c r="D367" s="67"/>
      <c r="E367" s="78"/>
      <c r="F367" s="51"/>
      <c r="G367" s="67"/>
      <c r="H367" s="51"/>
      <c r="I367" s="51"/>
      <c r="J367" s="51"/>
      <c r="K367" s="67"/>
      <c r="L367" s="72"/>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c r="BT367" s="51"/>
      <c r="BU367" s="51"/>
      <c r="BV367" s="51"/>
      <c r="BW367" s="51"/>
      <c r="BX367" s="51"/>
      <c r="BY367" s="51"/>
      <c r="BZ367" s="51"/>
      <c r="CA367" s="51"/>
      <c r="CB367" s="51"/>
      <c r="CC367" s="51"/>
      <c r="CD367" s="51"/>
      <c r="CE367" s="51"/>
      <c r="CF367" s="51"/>
      <c r="CG367" s="51"/>
      <c r="CH367" s="51"/>
      <c r="CI367" s="51"/>
      <c r="CJ367" s="51"/>
      <c r="CK367" s="51"/>
      <c r="CL367" s="51"/>
      <c r="CM367" s="51"/>
      <c r="CN367" s="51"/>
      <c r="CO367" s="51"/>
      <c r="CP367" s="51"/>
      <c r="CQ367" s="51"/>
      <c r="CR367" s="51"/>
      <c r="CS367" s="51"/>
      <c r="CT367" s="51"/>
      <c r="CU367" s="51"/>
      <c r="CV367" s="51"/>
      <c r="CW367" s="51"/>
      <c r="CX367" s="51"/>
      <c r="CY367" s="51"/>
      <c r="CZ367" s="51"/>
      <c r="DA367" s="51"/>
      <c r="DB367" s="51"/>
      <c r="DC367" s="51"/>
      <c r="DD367" s="51"/>
      <c r="DE367" s="51"/>
      <c r="DF367" s="51"/>
    </row>
    <row r="368" spans="1:110">
      <c r="A368" s="61"/>
      <c r="C368" s="51"/>
      <c r="D368" s="67"/>
      <c r="E368" s="78"/>
      <c r="F368" s="51"/>
      <c r="G368" s="67"/>
      <c r="H368" s="51"/>
      <c r="I368" s="51"/>
      <c r="J368" s="51"/>
      <c r="K368" s="67"/>
      <c r="L368" s="72"/>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c r="BT368" s="51"/>
      <c r="BU368" s="51"/>
      <c r="BV368" s="51"/>
      <c r="BW368" s="51"/>
      <c r="BX368" s="51"/>
      <c r="BY368" s="51"/>
      <c r="BZ368" s="51"/>
      <c r="CA368" s="51"/>
      <c r="CB368" s="51"/>
      <c r="CC368" s="51"/>
      <c r="CD368" s="51"/>
      <c r="CE368" s="51"/>
      <c r="CF368" s="51"/>
      <c r="CG368" s="51"/>
      <c r="CH368" s="51"/>
      <c r="CI368" s="51"/>
      <c r="CJ368" s="51"/>
      <c r="CK368" s="51"/>
      <c r="CL368" s="51"/>
      <c r="CM368" s="51"/>
      <c r="CN368" s="51"/>
      <c r="CO368" s="51"/>
      <c r="CP368" s="51"/>
      <c r="CQ368" s="51"/>
      <c r="CR368" s="51"/>
      <c r="CS368" s="51"/>
      <c r="CT368" s="51"/>
      <c r="CU368" s="51"/>
      <c r="CV368" s="51"/>
      <c r="CW368" s="51"/>
      <c r="CX368" s="51"/>
      <c r="CY368" s="51"/>
      <c r="CZ368" s="51"/>
      <c r="DA368" s="51"/>
      <c r="DB368" s="51"/>
      <c r="DC368" s="51"/>
      <c r="DD368" s="51"/>
      <c r="DE368" s="51"/>
      <c r="DF368" s="51"/>
    </row>
    <row r="369" spans="1:110">
      <c r="A369" s="61"/>
      <c r="C369" s="51"/>
      <c r="D369" s="67"/>
      <c r="E369" s="78"/>
      <c r="F369" s="51"/>
      <c r="G369" s="67"/>
      <c r="H369" s="51"/>
      <c r="I369" s="51"/>
      <c r="J369" s="51"/>
      <c r="K369" s="67"/>
      <c r="L369" s="72"/>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c r="BT369" s="51"/>
      <c r="BU369" s="51"/>
      <c r="BV369" s="51"/>
      <c r="BW369" s="51"/>
      <c r="BX369" s="51"/>
      <c r="BY369" s="51"/>
      <c r="BZ369" s="51"/>
      <c r="CA369" s="51"/>
      <c r="CB369" s="51"/>
      <c r="CC369" s="51"/>
      <c r="CD369" s="51"/>
      <c r="CE369" s="51"/>
      <c r="CF369" s="51"/>
      <c r="CG369" s="51"/>
      <c r="CH369" s="51"/>
      <c r="CI369" s="51"/>
      <c r="CJ369" s="51"/>
      <c r="CK369" s="51"/>
      <c r="CL369" s="51"/>
      <c r="CM369" s="51"/>
      <c r="CN369" s="51"/>
      <c r="CO369" s="51"/>
      <c r="CP369" s="51"/>
      <c r="CQ369" s="51"/>
      <c r="CR369" s="51"/>
      <c r="CS369" s="51"/>
      <c r="CT369" s="51"/>
      <c r="CU369" s="51"/>
      <c r="CV369" s="51"/>
      <c r="CW369" s="51"/>
      <c r="CX369" s="51"/>
      <c r="CY369" s="51"/>
      <c r="CZ369" s="51"/>
      <c r="DA369" s="51"/>
      <c r="DB369" s="51"/>
      <c r="DC369" s="51"/>
      <c r="DD369" s="51"/>
      <c r="DE369" s="51"/>
      <c r="DF369" s="51"/>
    </row>
    <row r="370" spans="1:110">
      <c r="A370" s="61"/>
      <c r="C370" s="51"/>
      <c r="D370" s="67"/>
      <c r="E370" s="78"/>
      <c r="F370" s="51"/>
      <c r="G370" s="67"/>
      <c r="H370" s="51"/>
      <c r="I370" s="51"/>
      <c r="J370" s="51"/>
      <c r="K370" s="67"/>
      <c r="L370" s="72"/>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c r="BT370" s="51"/>
      <c r="BU370" s="51"/>
      <c r="BV370" s="51"/>
      <c r="BW370" s="51"/>
      <c r="BX370" s="51"/>
      <c r="BY370" s="51"/>
      <c r="BZ370" s="51"/>
      <c r="CA370" s="51"/>
      <c r="CB370" s="51"/>
      <c r="CC370" s="51"/>
      <c r="CD370" s="51"/>
      <c r="CE370" s="51"/>
      <c r="CF370" s="51"/>
      <c r="CG370" s="51"/>
      <c r="CH370" s="51"/>
      <c r="CI370" s="51"/>
      <c r="CJ370" s="51"/>
      <c r="CK370" s="51"/>
      <c r="CL370" s="51"/>
      <c r="CM370" s="51"/>
      <c r="CN370" s="51"/>
      <c r="CO370" s="51"/>
      <c r="CP370" s="51"/>
      <c r="CQ370" s="51"/>
      <c r="CR370" s="51"/>
      <c r="CS370" s="51"/>
      <c r="CT370" s="51"/>
      <c r="CU370" s="51"/>
      <c r="CV370" s="51"/>
      <c r="CW370" s="51"/>
      <c r="CX370" s="51"/>
      <c r="CY370" s="51"/>
      <c r="CZ370" s="51"/>
      <c r="DA370" s="51"/>
      <c r="DB370" s="51"/>
      <c r="DC370" s="51"/>
      <c r="DD370" s="51"/>
      <c r="DE370" s="51"/>
      <c r="DF370" s="51"/>
    </row>
    <row r="371" spans="1:110">
      <c r="A371" s="61"/>
      <c r="C371" s="51"/>
      <c r="D371" s="67"/>
      <c r="E371" s="78"/>
      <c r="F371" s="51"/>
      <c r="G371" s="67"/>
      <c r="H371" s="51"/>
      <c r="I371" s="51"/>
      <c r="J371" s="51"/>
      <c r="K371" s="67"/>
      <c r="L371" s="72"/>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c r="BT371" s="51"/>
      <c r="BU371" s="51"/>
      <c r="BV371" s="51"/>
      <c r="BW371" s="51"/>
      <c r="BX371" s="51"/>
      <c r="BY371" s="51"/>
      <c r="BZ371" s="51"/>
      <c r="CA371" s="51"/>
      <c r="CB371" s="51"/>
      <c r="CC371" s="51"/>
      <c r="CD371" s="51"/>
      <c r="CE371" s="51"/>
      <c r="CF371" s="51"/>
      <c r="CG371" s="51"/>
      <c r="CH371" s="51"/>
      <c r="CI371" s="51"/>
      <c r="CJ371" s="51"/>
      <c r="CK371" s="51"/>
      <c r="CL371" s="51"/>
      <c r="CM371" s="51"/>
      <c r="CN371" s="51"/>
      <c r="CO371" s="51"/>
      <c r="CP371" s="51"/>
      <c r="CQ371" s="51"/>
      <c r="CR371" s="51"/>
      <c r="CS371" s="51"/>
      <c r="CT371" s="51"/>
      <c r="CU371" s="51"/>
      <c r="CV371" s="51"/>
      <c r="CW371" s="51"/>
      <c r="CX371" s="51"/>
      <c r="CY371" s="51"/>
      <c r="CZ371" s="51"/>
      <c r="DA371" s="51"/>
      <c r="DB371" s="51"/>
      <c r="DC371" s="51"/>
      <c r="DD371" s="51"/>
      <c r="DE371" s="51"/>
      <c r="DF371" s="51"/>
    </row>
    <row r="372" spans="1:110">
      <c r="A372" s="61"/>
      <c r="C372" s="51"/>
      <c r="D372" s="67"/>
      <c r="E372" s="78"/>
      <c r="F372" s="51"/>
      <c r="G372" s="67"/>
      <c r="H372" s="51"/>
      <c r="I372" s="51"/>
      <c r="J372" s="51"/>
      <c r="K372" s="67"/>
      <c r="L372" s="72"/>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c r="BT372" s="51"/>
      <c r="BU372" s="51"/>
      <c r="BV372" s="51"/>
      <c r="BW372" s="51"/>
      <c r="BX372" s="51"/>
      <c r="BY372" s="51"/>
      <c r="BZ372" s="51"/>
      <c r="CA372" s="51"/>
      <c r="CB372" s="51"/>
      <c r="CC372" s="51"/>
      <c r="CD372" s="51"/>
      <c r="CE372" s="51"/>
      <c r="CF372" s="51"/>
      <c r="CG372" s="51"/>
      <c r="CH372" s="51"/>
      <c r="CI372" s="51"/>
      <c r="CJ372" s="51"/>
      <c r="CK372" s="51"/>
      <c r="CL372" s="51"/>
      <c r="CM372" s="51"/>
      <c r="CN372" s="51"/>
      <c r="CO372" s="51"/>
      <c r="CP372" s="51"/>
      <c r="CQ372" s="51"/>
      <c r="CR372" s="51"/>
      <c r="CS372" s="51"/>
      <c r="CT372" s="51"/>
      <c r="CU372" s="51"/>
      <c r="CV372" s="51"/>
      <c r="CW372" s="51"/>
      <c r="CX372" s="51"/>
      <c r="CY372" s="51"/>
      <c r="CZ372" s="51"/>
      <c r="DA372" s="51"/>
      <c r="DB372" s="51"/>
      <c r="DC372" s="51"/>
      <c r="DD372" s="51"/>
      <c r="DE372" s="51"/>
      <c r="DF372" s="51"/>
    </row>
    <row r="373" spans="1:110">
      <c r="A373" s="61"/>
      <c r="C373" s="51"/>
      <c r="D373" s="67"/>
      <c r="E373" s="78"/>
      <c r="F373" s="51"/>
      <c r="G373" s="67"/>
      <c r="H373" s="51"/>
      <c r="I373" s="51"/>
      <c r="J373" s="51"/>
      <c r="K373" s="67"/>
      <c r="L373" s="72"/>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c r="BR373" s="51"/>
      <c r="BS373" s="51"/>
      <c r="BT373" s="51"/>
      <c r="BU373" s="51"/>
      <c r="BV373" s="51"/>
      <c r="BW373" s="51"/>
      <c r="BX373" s="51"/>
      <c r="BY373" s="51"/>
      <c r="BZ373" s="51"/>
      <c r="CA373" s="51"/>
      <c r="CB373" s="51"/>
      <c r="CC373" s="51"/>
      <c r="CD373" s="51"/>
      <c r="CE373" s="51"/>
      <c r="CF373" s="51"/>
      <c r="CG373" s="51"/>
      <c r="CH373" s="51"/>
      <c r="CI373" s="51"/>
      <c r="CJ373" s="51"/>
      <c r="CK373" s="51"/>
      <c r="CL373" s="51"/>
      <c r="CM373" s="51"/>
      <c r="CN373" s="51"/>
      <c r="CO373" s="51"/>
      <c r="CP373" s="51"/>
      <c r="CQ373" s="51"/>
      <c r="CR373" s="51"/>
      <c r="CS373" s="51"/>
      <c r="CT373" s="51"/>
      <c r="CU373" s="51"/>
      <c r="CV373" s="51"/>
      <c r="CW373" s="51"/>
      <c r="CX373" s="51"/>
      <c r="CY373" s="51"/>
      <c r="CZ373" s="51"/>
      <c r="DA373" s="51"/>
      <c r="DB373" s="51"/>
      <c r="DC373" s="51"/>
      <c r="DD373" s="51"/>
      <c r="DE373" s="51"/>
      <c r="DF373" s="51"/>
    </row>
    <row r="374" spans="1:110">
      <c r="A374" s="61"/>
      <c r="C374" s="51"/>
      <c r="D374" s="67"/>
      <c r="E374" s="78"/>
      <c r="F374" s="51"/>
      <c r="G374" s="67"/>
      <c r="H374" s="51"/>
      <c r="I374" s="51"/>
      <c r="J374" s="51"/>
      <c r="K374" s="67"/>
      <c r="L374" s="72"/>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c r="BT374" s="51"/>
      <c r="BU374" s="51"/>
      <c r="BV374" s="51"/>
      <c r="BW374" s="51"/>
      <c r="BX374" s="51"/>
      <c r="BY374" s="51"/>
      <c r="BZ374" s="51"/>
      <c r="CA374" s="51"/>
      <c r="CB374" s="51"/>
      <c r="CC374" s="51"/>
      <c r="CD374" s="51"/>
      <c r="CE374" s="51"/>
      <c r="CF374" s="51"/>
      <c r="CG374" s="51"/>
      <c r="CH374" s="51"/>
      <c r="CI374" s="51"/>
      <c r="CJ374" s="51"/>
      <c r="CK374" s="51"/>
      <c r="CL374" s="51"/>
      <c r="CM374" s="51"/>
      <c r="CN374" s="51"/>
      <c r="CO374" s="51"/>
      <c r="CP374" s="51"/>
      <c r="CQ374" s="51"/>
      <c r="CR374" s="51"/>
      <c r="CS374" s="51"/>
      <c r="CT374" s="51"/>
      <c r="CU374" s="51"/>
      <c r="CV374" s="51"/>
      <c r="CW374" s="51"/>
      <c r="CX374" s="51"/>
      <c r="CY374" s="51"/>
      <c r="CZ374" s="51"/>
      <c r="DA374" s="51"/>
      <c r="DB374" s="51"/>
      <c r="DC374" s="51"/>
      <c r="DD374" s="51"/>
      <c r="DE374" s="51"/>
      <c r="DF374" s="51"/>
    </row>
    <row r="375" spans="1:110">
      <c r="A375" s="61"/>
      <c r="C375" s="51"/>
      <c r="D375" s="67"/>
      <c r="E375" s="78"/>
      <c r="F375" s="51"/>
      <c r="G375" s="67"/>
      <c r="H375" s="51"/>
      <c r="I375" s="51"/>
      <c r="J375" s="51"/>
      <c r="K375" s="67"/>
      <c r="L375" s="72"/>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c r="BT375" s="51"/>
      <c r="BU375" s="51"/>
      <c r="BV375" s="51"/>
      <c r="BW375" s="51"/>
      <c r="BX375" s="51"/>
      <c r="BY375" s="51"/>
      <c r="BZ375" s="51"/>
      <c r="CA375" s="51"/>
      <c r="CB375" s="51"/>
      <c r="CC375" s="51"/>
      <c r="CD375" s="51"/>
      <c r="CE375" s="51"/>
      <c r="CF375" s="51"/>
      <c r="CG375" s="51"/>
      <c r="CH375" s="51"/>
      <c r="CI375" s="51"/>
      <c r="CJ375" s="51"/>
      <c r="CK375" s="51"/>
      <c r="CL375" s="51"/>
      <c r="CM375" s="51"/>
      <c r="CN375" s="51"/>
      <c r="CO375" s="51"/>
      <c r="CP375" s="51"/>
      <c r="CQ375" s="51"/>
      <c r="CR375" s="51"/>
      <c r="CS375" s="51"/>
      <c r="CT375" s="51"/>
      <c r="CU375" s="51"/>
      <c r="CV375" s="51"/>
      <c r="CW375" s="51"/>
      <c r="CX375" s="51"/>
      <c r="CY375" s="51"/>
      <c r="CZ375" s="51"/>
      <c r="DA375" s="51"/>
      <c r="DB375" s="51"/>
      <c r="DC375" s="51"/>
      <c r="DD375" s="51"/>
      <c r="DE375" s="51"/>
      <c r="DF375" s="51"/>
    </row>
    <row r="376" spans="1:110">
      <c r="A376" s="61"/>
      <c r="C376" s="51"/>
      <c r="D376" s="67"/>
      <c r="E376" s="78"/>
      <c r="F376" s="51"/>
      <c r="G376" s="67"/>
      <c r="H376" s="51"/>
      <c r="I376" s="51"/>
      <c r="J376" s="51"/>
      <c r="K376" s="67"/>
      <c r="L376" s="72"/>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c r="BT376" s="51"/>
      <c r="BU376" s="51"/>
      <c r="BV376" s="51"/>
      <c r="BW376" s="51"/>
      <c r="BX376" s="51"/>
      <c r="BY376" s="51"/>
      <c r="BZ376" s="51"/>
      <c r="CA376" s="51"/>
      <c r="CB376" s="51"/>
      <c r="CC376" s="51"/>
      <c r="CD376" s="51"/>
      <c r="CE376" s="51"/>
      <c r="CF376" s="51"/>
      <c r="CG376" s="51"/>
      <c r="CH376" s="51"/>
      <c r="CI376" s="51"/>
      <c r="CJ376" s="51"/>
      <c r="CK376" s="51"/>
      <c r="CL376" s="51"/>
      <c r="CM376" s="51"/>
      <c r="CN376" s="51"/>
      <c r="CO376" s="51"/>
      <c r="CP376" s="51"/>
      <c r="CQ376" s="51"/>
      <c r="CR376" s="51"/>
      <c r="CS376" s="51"/>
      <c r="CT376" s="51"/>
      <c r="CU376" s="51"/>
      <c r="CV376" s="51"/>
      <c r="CW376" s="51"/>
      <c r="CX376" s="51"/>
      <c r="CY376" s="51"/>
      <c r="CZ376" s="51"/>
      <c r="DA376" s="51"/>
      <c r="DB376" s="51"/>
      <c r="DC376" s="51"/>
      <c r="DD376" s="51"/>
      <c r="DE376" s="51"/>
      <c r="DF376" s="51"/>
    </row>
    <row r="377" spans="1:110">
      <c r="A377" s="61"/>
      <c r="C377" s="51"/>
      <c r="D377" s="67"/>
      <c r="E377" s="78"/>
      <c r="F377" s="51"/>
      <c r="G377" s="67"/>
      <c r="H377" s="51"/>
      <c r="I377" s="51"/>
      <c r="J377" s="51"/>
      <c r="K377" s="67"/>
      <c r="L377" s="72"/>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c r="BT377" s="51"/>
      <c r="BU377" s="51"/>
      <c r="BV377" s="51"/>
      <c r="BW377" s="51"/>
      <c r="BX377" s="51"/>
      <c r="BY377" s="51"/>
      <c r="BZ377" s="51"/>
      <c r="CA377" s="51"/>
      <c r="CB377" s="51"/>
      <c r="CC377" s="51"/>
      <c r="CD377" s="51"/>
      <c r="CE377" s="51"/>
      <c r="CF377" s="51"/>
      <c r="CG377" s="51"/>
      <c r="CH377" s="51"/>
      <c r="CI377" s="51"/>
      <c r="CJ377" s="51"/>
      <c r="CK377" s="51"/>
      <c r="CL377" s="51"/>
      <c r="CM377" s="51"/>
      <c r="CN377" s="51"/>
      <c r="CO377" s="51"/>
      <c r="CP377" s="51"/>
      <c r="CQ377" s="51"/>
      <c r="CR377" s="51"/>
      <c r="CS377" s="51"/>
      <c r="CT377" s="51"/>
      <c r="CU377" s="51"/>
      <c r="CV377" s="51"/>
      <c r="CW377" s="51"/>
      <c r="CX377" s="51"/>
      <c r="CY377" s="51"/>
      <c r="CZ377" s="51"/>
      <c r="DA377" s="51"/>
      <c r="DB377" s="51"/>
      <c r="DC377" s="51"/>
      <c r="DD377" s="51"/>
      <c r="DE377" s="51"/>
      <c r="DF377" s="51"/>
    </row>
    <row r="378" spans="1:110">
      <c r="A378" s="61"/>
      <c r="C378" s="51"/>
      <c r="D378" s="67"/>
      <c r="E378" s="78"/>
      <c r="F378" s="51"/>
      <c r="G378" s="67"/>
      <c r="H378" s="51"/>
      <c r="I378" s="51"/>
      <c r="J378" s="51"/>
      <c r="K378" s="67"/>
      <c r="L378" s="72"/>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c r="BT378" s="51"/>
      <c r="BU378" s="51"/>
      <c r="BV378" s="51"/>
      <c r="BW378" s="51"/>
      <c r="BX378" s="51"/>
      <c r="BY378" s="51"/>
      <c r="BZ378" s="51"/>
      <c r="CA378" s="51"/>
      <c r="CB378" s="51"/>
      <c r="CC378" s="51"/>
      <c r="CD378" s="51"/>
      <c r="CE378" s="51"/>
      <c r="CF378" s="51"/>
      <c r="CG378" s="51"/>
      <c r="CH378" s="51"/>
      <c r="CI378" s="51"/>
      <c r="CJ378" s="51"/>
      <c r="CK378" s="51"/>
      <c r="CL378" s="51"/>
      <c r="CM378" s="51"/>
      <c r="CN378" s="51"/>
      <c r="CO378" s="51"/>
      <c r="CP378" s="51"/>
      <c r="CQ378" s="51"/>
      <c r="CR378" s="51"/>
      <c r="CS378" s="51"/>
      <c r="CT378" s="51"/>
      <c r="CU378" s="51"/>
      <c r="CV378" s="51"/>
      <c r="CW378" s="51"/>
      <c r="CX378" s="51"/>
      <c r="CY378" s="51"/>
      <c r="CZ378" s="51"/>
      <c r="DA378" s="51"/>
      <c r="DB378" s="51"/>
      <c r="DC378" s="51"/>
      <c r="DD378" s="51"/>
      <c r="DE378" s="51"/>
      <c r="DF378" s="51"/>
    </row>
    <row r="379" spans="1:110">
      <c r="A379" s="61"/>
      <c r="C379" s="51"/>
      <c r="D379" s="67"/>
      <c r="E379" s="78"/>
      <c r="F379" s="51"/>
      <c r="G379" s="67"/>
      <c r="H379" s="51"/>
      <c r="I379" s="51"/>
      <c r="J379" s="51"/>
      <c r="K379" s="67"/>
      <c r="L379" s="72"/>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c r="BR379" s="51"/>
      <c r="BS379" s="51"/>
      <c r="BT379" s="51"/>
      <c r="BU379" s="51"/>
      <c r="BV379" s="51"/>
      <c r="BW379" s="51"/>
      <c r="BX379" s="51"/>
      <c r="BY379" s="51"/>
      <c r="BZ379" s="51"/>
      <c r="CA379" s="51"/>
      <c r="CB379" s="51"/>
      <c r="CC379" s="51"/>
      <c r="CD379" s="51"/>
      <c r="CE379" s="51"/>
      <c r="CF379" s="51"/>
      <c r="CG379" s="51"/>
      <c r="CH379" s="51"/>
      <c r="CI379" s="51"/>
      <c r="CJ379" s="51"/>
      <c r="CK379" s="51"/>
      <c r="CL379" s="51"/>
      <c r="CM379" s="51"/>
      <c r="CN379" s="51"/>
      <c r="CO379" s="51"/>
      <c r="CP379" s="51"/>
      <c r="CQ379" s="51"/>
      <c r="CR379" s="51"/>
      <c r="CS379" s="51"/>
      <c r="CT379" s="51"/>
      <c r="CU379" s="51"/>
      <c r="CV379" s="51"/>
      <c r="CW379" s="51"/>
      <c r="CX379" s="51"/>
      <c r="CY379" s="51"/>
      <c r="CZ379" s="51"/>
      <c r="DA379" s="51"/>
      <c r="DB379" s="51"/>
      <c r="DC379" s="51"/>
      <c r="DD379" s="51"/>
      <c r="DE379" s="51"/>
      <c r="DF379" s="51"/>
    </row>
    <row r="380" spans="1:110">
      <c r="A380" s="61"/>
      <c r="C380" s="51"/>
      <c r="D380" s="67"/>
      <c r="E380" s="78"/>
      <c r="F380" s="51"/>
      <c r="G380" s="67"/>
      <c r="H380" s="51"/>
      <c r="I380" s="51"/>
      <c r="J380" s="51"/>
      <c r="K380" s="67"/>
      <c r="L380" s="72"/>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c r="BT380" s="51"/>
      <c r="BU380" s="51"/>
      <c r="BV380" s="51"/>
      <c r="BW380" s="51"/>
      <c r="BX380" s="51"/>
      <c r="BY380" s="51"/>
      <c r="BZ380" s="51"/>
      <c r="CA380" s="51"/>
      <c r="CB380" s="51"/>
      <c r="CC380" s="51"/>
      <c r="CD380" s="51"/>
      <c r="CE380" s="51"/>
      <c r="CF380" s="51"/>
      <c r="CG380" s="51"/>
      <c r="CH380" s="51"/>
      <c r="CI380" s="51"/>
      <c r="CJ380" s="51"/>
      <c r="CK380" s="51"/>
      <c r="CL380" s="51"/>
      <c r="CM380" s="51"/>
      <c r="CN380" s="51"/>
      <c r="CO380" s="51"/>
      <c r="CP380" s="51"/>
      <c r="CQ380" s="51"/>
      <c r="CR380" s="51"/>
      <c r="CS380" s="51"/>
      <c r="CT380" s="51"/>
      <c r="CU380" s="51"/>
      <c r="CV380" s="51"/>
      <c r="CW380" s="51"/>
      <c r="CX380" s="51"/>
      <c r="CY380" s="51"/>
      <c r="CZ380" s="51"/>
      <c r="DA380" s="51"/>
      <c r="DB380" s="51"/>
      <c r="DC380" s="51"/>
      <c r="DD380" s="51"/>
      <c r="DE380" s="51"/>
      <c r="DF380" s="51"/>
    </row>
    <row r="381" spans="1:110">
      <c r="A381" s="61"/>
      <c r="C381" s="51"/>
      <c r="D381" s="67"/>
      <c r="E381" s="78"/>
      <c r="F381" s="51"/>
      <c r="G381" s="67"/>
      <c r="H381" s="51"/>
      <c r="I381" s="51"/>
      <c r="J381" s="51"/>
      <c r="K381" s="67"/>
      <c r="L381" s="72"/>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c r="BT381" s="51"/>
      <c r="BU381" s="51"/>
      <c r="BV381" s="51"/>
      <c r="BW381" s="51"/>
      <c r="BX381" s="51"/>
      <c r="BY381" s="51"/>
      <c r="BZ381" s="51"/>
      <c r="CA381" s="51"/>
      <c r="CB381" s="51"/>
      <c r="CC381" s="51"/>
      <c r="CD381" s="51"/>
      <c r="CE381" s="51"/>
      <c r="CF381" s="51"/>
      <c r="CG381" s="51"/>
      <c r="CH381" s="51"/>
      <c r="CI381" s="51"/>
      <c r="CJ381" s="51"/>
      <c r="CK381" s="51"/>
      <c r="CL381" s="51"/>
      <c r="CM381" s="51"/>
      <c r="CN381" s="51"/>
      <c r="CO381" s="51"/>
      <c r="CP381" s="51"/>
      <c r="CQ381" s="51"/>
      <c r="CR381" s="51"/>
      <c r="CS381" s="51"/>
      <c r="CT381" s="51"/>
      <c r="CU381" s="51"/>
      <c r="CV381" s="51"/>
      <c r="CW381" s="51"/>
      <c r="CX381" s="51"/>
      <c r="CY381" s="51"/>
      <c r="CZ381" s="51"/>
      <c r="DA381" s="51"/>
      <c r="DB381" s="51"/>
      <c r="DC381" s="51"/>
      <c r="DD381" s="51"/>
      <c r="DE381" s="51"/>
      <c r="DF381" s="51"/>
    </row>
    <row r="382" spans="1:110">
      <c r="A382" s="61"/>
      <c r="C382" s="51"/>
      <c r="D382" s="67"/>
      <c r="E382" s="78"/>
      <c r="F382" s="51"/>
      <c r="G382" s="67"/>
      <c r="H382" s="51"/>
      <c r="I382" s="51"/>
      <c r="J382" s="51"/>
      <c r="K382" s="67"/>
      <c r="L382" s="72"/>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c r="BT382" s="51"/>
      <c r="BU382" s="51"/>
      <c r="BV382" s="51"/>
      <c r="BW382" s="51"/>
      <c r="BX382" s="51"/>
      <c r="BY382" s="51"/>
      <c r="BZ382" s="51"/>
      <c r="CA382" s="51"/>
      <c r="CB382" s="51"/>
      <c r="CC382" s="51"/>
      <c r="CD382" s="51"/>
      <c r="CE382" s="51"/>
      <c r="CF382" s="51"/>
      <c r="CG382" s="51"/>
      <c r="CH382" s="51"/>
      <c r="CI382" s="51"/>
      <c r="CJ382" s="51"/>
      <c r="CK382" s="51"/>
      <c r="CL382" s="51"/>
      <c r="CM382" s="51"/>
      <c r="CN382" s="51"/>
      <c r="CO382" s="51"/>
      <c r="CP382" s="51"/>
      <c r="CQ382" s="51"/>
      <c r="CR382" s="51"/>
      <c r="CS382" s="51"/>
      <c r="CT382" s="51"/>
      <c r="CU382" s="51"/>
      <c r="CV382" s="51"/>
      <c r="CW382" s="51"/>
      <c r="CX382" s="51"/>
      <c r="CY382" s="51"/>
      <c r="CZ382" s="51"/>
      <c r="DA382" s="51"/>
      <c r="DB382" s="51"/>
      <c r="DC382" s="51"/>
      <c r="DD382" s="51"/>
      <c r="DE382" s="51"/>
      <c r="DF382" s="51"/>
    </row>
    <row r="383" spans="1:110">
      <c r="A383" s="61"/>
      <c r="C383" s="51"/>
      <c r="D383" s="67"/>
      <c r="E383" s="78"/>
      <c r="F383" s="51"/>
      <c r="G383" s="67"/>
      <c r="H383" s="51"/>
      <c r="I383" s="51"/>
      <c r="J383" s="51"/>
      <c r="K383" s="67"/>
      <c r="L383" s="72"/>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c r="BT383" s="51"/>
      <c r="BU383" s="51"/>
      <c r="BV383" s="51"/>
      <c r="BW383" s="51"/>
      <c r="BX383" s="51"/>
      <c r="BY383" s="51"/>
      <c r="BZ383" s="51"/>
      <c r="CA383" s="51"/>
      <c r="CB383" s="51"/>
      <c r="CC383" s="51"/>
      <c r="CD383" s="51"/>
      <c r="CE383" s="51"/>
      <c r="CF383" s="51"/>
      <c r="CG383" s="51"/>
      <c r="CH383" s="51"/>
      <c r="CI383" s="51"/>
      <c r="CJ383" s="51"/>
      <c r="CK383" s="51"/>
      <c r="CL383" s="51"/>
      <c r="CM383" s="51"/>
      <c r="CN383" s="51"/>
      <c r="CO383" s="51"/>
      <c r="CP383" s="51"/>
      <c r="CQ383" s="51"/>
      <c r="CR383" s="51"/>
      <c r="CS383" s="51"/>
      <c r="CT383" s="51"/>
      <c r="CU383" s="51"/>
      <c r="CV383" s="51"/>
      <c r="CW383" s="51"/>
      <c r="CX383" s="51"/>
      <c r="CY383" s="51"/>
      <c r="CZ383" s="51"/>
      <c r="DA383" s="51"/>
      <c r="DB383" s="51"/>
      <c r="DC383" s="51"/>
      <c r="DD383" s="51"/>
      <c r="DE383" s="51"/>
      <c r="DF383" s="51"/>
    </row>
    <row r="384" spans="1:110">
      <c r="A384" s="61"/>
      <c r="C384" s="51"/>
      <c r="D384" s="67"/>
      <c r="E384" s="78"/>
      <c r="F384" s="51"/>
      <c r="G384" s="67"/>
      <c r="H384" s="51"/>
      <c r="I384" s="51"/>
      <c r="J384" s="51"/>
      <c r="K384" s="67"/>
      <c r="L384" s="72"/>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c r="BT384" s="51"/>
      <c r="BU384" s="51"/>
      <c r="BV384" s="51"/>
      <c r="BW384" s="51"/>
      <c r="BX384" s="51"/>
      <c r="BY384" s="51"/>
      <c r="BZ384" s="51"/>
      <c r="CA384" s="51"/>
      <c r="CB384" s="51"/>
      <c r="CC384" s="51"/>
      <c r="CD384" s="51"/>
      <c r="CE384" s="51"/>
      <c r="CF384" s="51"/>
      <c r="CG384" s="51"/>
      <c r="CH384" s="51"/>
      <c r="CI384" s="51"/>
      <c r="CJ384" s="51"/>
      <c r="CK384" s="51"/>
      <c r="CL384" s="51"/>
      <c r="CM384" s="51"/>
      <c r="CN384" s="51"/>
      <c r="CO384" s="51"/>
      <c r="CP384" s="51"/>
      <c r="CQ384" s="51"/>
      <c r="CR384" s="51"/>
      <c r="CS384" s="51"/>
      <c r="CT384" s="51"/>
      <c r="CU384" s="51"/>
      <c r="CV384" s="51"/>
      <c r="CW384" s="51"/>
      <c r="CX384" s="51"/>
      <c r="CY384" s="51"/>
      <c r="CZ384" s="51"/>
      <c r="DA384" s="51"/>
      <c r="DB384" s="51"/>
      <c r="DC384" s="51"/>
      <c r="DD384" s="51"/>
      <c r="DE384" s="51"/>
      <c r="DF384" s="51"/>
    </row>
    <row r="385" spans="1:110">
      <c r="A385" s="61"/>
      <c r="C385" s="51"/>
      <c r="D385" s="67"/>
      <c r="E385" s="78"/>
      <c r="F385" s="51"/>
      <c r="G385" s="67"/>
      <c r="H385" s="51"/>
      <c r="I385" s="51"/>
      <c r="J385" s="51"/>
      <c r="K385" s="67"/>
      <c r="L385" s="72"/>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c r="BR385" s="51"/>
      <c r="BS385" s="51"/>
      <c r="BT385" s="51"/>
      <c r="BU385" s="51"/>
      <c r="BV385" s="51"/>
      <c r="BW385" s="51"/>
      <c r="BX385" s="51"/>
      <c r="BY385" s="51"/>
      <c r="BZ385" s="51"/>
      <c r="CA385" s="51"/>
      <c r="CB385" s="51"/>
      <c r="CC385" s="51"/>
      <c r="CD385" s="51"/>
      <c r="CE385" s="51"/>
      <c r="CF385" s="51"/>
      <c r="CG385" s="51"/>
      <c r="CH385" s="51"/>
      <c r="CI385" s="51"/>
      <c r="CJ385" s="51"/>
      <c r="CK385" s="51"/>
      <c r="CL385" s="51"/>
      <c r="CM385" s="51"/>
      <c r="CN385" s="51"/>
      <c r="CO385" s="51"/>
      <c r="CP385" s="51"/>
      <c r="CQ385" s="51"/>
      <c r="CR385" s="51"/>
      <c r="CS385" s="51"/>
      <c r="CT385" s="51"/>
      <c r="CU385" s="51"/>
      <c r="CV385" s="51"/>
      <c r="CW385" s="51"/>
      <c r="CX385" s="51"/>
      <c r="CY385" s="51"/>
      <c r="CZ385" s="51"/>
      <c r="DA385" s="51"/>
      <c r="DB385" s="51"/>
      <c r="DC385" s="51"/>
      <c r="DD385" s="51"/>
      <c r="DE385" s="51"/>
      <c r="DF385" s="51"/>
    </row>
    <row r="386" spans="1:110">
      <c r="A386" s="61"/>
      <c r="C386" s="51"/>
      <c r="D386" s="67"/>
      <c r="E386" s="78"/>
      <c r="F386" s="51"/>
      <c r="G386" s="67"/>
      <c r="H386" s="51"/>
      <c r="I386" s="51"/>
      <c r="J386" s="51"/>
      <c r="K386" s="67"/>
      <c r="L386" s="72"/>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c r="BR386" s="51"/>
      <c r="BS386" s="51"/>
      <c r="BT386" s="51"/>
      <c r="BU386" s="51"/>
      <c r="BV386" s="51"/>
      <c r="BW386" s="51"/>
      <c r="BX386" s="51"/>
      <c r="BY386" s="51"/>
      <c r="BZ386" s="51"/>
      <c r="CA386" s="51"/>
      <c r="CB386" s="51"/>
      <c r="CC386" s="51"/>
      <c r="CD386" s="51"/>
      <c r="CE386" s="51"/>
      <c r="CF386" s="51"/>
      <c r="CG386" s="51"/>
      <c r="CH386" s="51"/>
      <c r="CI386" s="51"/>
      <c r="CJ386" s="51"/>
      <c r="CK386" s="51"/>
      <c r="CL386" s="51"/>
      <c r="CM386" s="51"/>
      <c r="CN386" s="51"/>
      <c r="CO386" s="51"/>
      <c r="CP386" s="51"/>
      <c r="CQ386" s="51"/>
      <c r="CR386" s="51"/>
      <c r="CS386" s="51"/>
      <c r="CT386" s="51"/>
      <c r="CU386" s="51"/>
      <c r="CV386" s="51"/>
      <c r="CW386" s="51"/>
      <c r="CX386" s="51"/>
      <c r="CY386" s="51"/>
      <c r="CZ386" s="51"/>
      <c r="DA386" s="51"/>
      <c r="DB386" s="51"/>
      <c r="DC386" s="51"/>
      <c r="DD386" s="51"/>
      <c r="DE386" s="51"/>
      <c r="DF386" s="51"/>
    </row>
    <row r="387" spans="1:110">
      <c r="A387" s="61"/>
      <c r="C387" s="51"/>
      <c r="D387" s="67"/>
      <c r="E387" s="78"/>
      <c r="F387" s="51"/>
      <c r="G387" s="67"/>
      <c r="H387" s="51"/>
      <c r="I387" s="51"/>
      <c r="J387" s="51"/>
      <c r="K387" s="67"/>
      <c r="L387" s="72"/>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c r="BR387" s="51"/>
      <c r="BS387" s="51"/>
      <c r="BT387" s="51"/>
      <c r="BU387" s="51"/>
      <c r="BV387" s="51"/>
      <c r="BW387" s="51"/>
      <c r="BX387" s="51"/>
      <c r="BY387" s="51"/>
      <c r="BZ387" s="51"/>
      <c r="CA387" s="51"/>
      <c r="CB387" s="51"/>
      <c r="CC387" s="51"/>
      <c r="CD387" s="51"/>
      <c r="CE387" s="51"/>
      <c r="CF387" s="51"/>
      <c r="CG387" s="51"/>
      <c r="CH387" s="51"/>
      <c r="CI387" s="51"/>
      <c r="CJ387" s="51"/>
      <c r="CK387" s="51"/>
      <c r="CL387" s="51"/>
      <c r="CM387" s="51"/>
      <c r="CN387" s="51"/>
      <c r="CO387" s="51"/>
      <c r="CP387" s="51"/>
      <c r="CQ387" s="51"/>
      <c r="CR387" s="51"/>
      <c r="CS387" s="51"/>
      <c r="CT387" s="51"/>
      <c r="CU387" s="51"/>
      <c r="CV387" s="51"/>
      <c r="CW387" s="51"/>
      <c r="CX387" s="51"/>
      <c r="CY387" s="51"/>
      <c r="CZ387" s="51"/>
      <c r="DA387" s="51"/>
      <c r="DB387" s="51"/>
      <c r="DC387" s="51"/>
      <c r="DD387" s="51"/>
      <c r="DE387" s="51"/>
      <c r="DF387" s="51"/>
    </row>
    <row r="388" spans="1:110">
      <c r="A388" s="61"/>
      <c r="C388" s="51"/>
      <c r="D388" s="67"/>
      <c r="E388" s="78"/>
      <c r="F388" s="51"/>
      <c r="G388" s="67"/>
      <c r="H388" s="51"/>
      <c r="I388" s="51"/>
      <c r="J388" s="51"/>
      <c r="K388" s="67"/>
      <c r="L388" s="72"/>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c r="BR388" s="51"/>
      <c r="BS388" s="51"/>
      <c r="BT388" s="51"/>
      <c r="BU388" s="51"/>
      <c r="BV388" s="51"/>
      <c r="BW388" s="51"/>
      <c r="BX388" s="51"/>
      <c r="BY388" s="51"/>
      <c r="BZ388" s="51"/>
      <c r="CA388" s="51"/>
      <c r="CB388" s="51"/>
      <c r="CC388" s="51"/>
      <c r="CD388" s="51"/>
      <c r="CE388" s="51"/>
      <c r="CF388" s="51"/>
      <c r="CG388" s="51"/>
      <c r="CH388" s="51"/>
      <c r="CI388" s="51"/>
      <c r="CJ388" s="51"/>
      <c r="CK388" s="51"/>
      <c r="CL388" s="51"/>
      <c r="CM388" s="51"/>
      <c r="CN388" s="51"/>
      <c r="CO388" s="51"/>
      <c r="CP388" s="51"/>
      <c r="CQ388" s="51"/>
      <c r="CR388" s="51"/>
      <c r="CS388" s="51"/>
      <c r="CT388" s="51"/>
      <c r="CU388" s="51"/>
      <c r="CV388" s="51"/>
      <c r="CW388" s="51"/>
      <c r="CX388" s="51"/>
      <c r="CY388" s="51"/>
      <c r="CZ388" s="51"/>
      <c r="DA388" s="51"/>
      <c r="DB388" s="51"/>
      <c r="DC388" s="51"/>
      <c r="DD388" s="51"/>
      <c r="DE388" s="51"/>
      <c r="DF388" s="51"/>
    </row>
    <row r="389" spans="1:110">
      <c r="A389" s="61"/>
      <c r="C389" s="51"/>
      <c r="D389" s="67"/>
      <c r="E389" s="78"/>
      <c r="F389" s="51"/>
      <c r="G389" s="67"/>
      <c r="H389" s="51"/>
      <c r="I389" s="51"/>
      <c r="J389" s="51"/>
      <c r="K389" s="67"/>
      <c r="L389" s="72"/>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c r="BR389" s="51"/>
      <c r="BS389" s="51"/>
      <c r="BT389" s="51"/>
      <c r="BU389" s="51"/>
      <c r="BV389" s="51"/>
      <c r="BW389" s="51"/>
      <c r="BX389" s="51"/>
      <c r="BY389" s="51"/>
      <c r="BZ389" s="51"/>
      <c r="CA389" s="51"/>
      <c r="CB389" s="51"/>
      <c r="CC389" s="51"/>
      <c r="CD389" s="51"/>
      <c r="CE389" s="51"/>
      <c r="CF389" s="51"/>
      <c r="CG389" s="51"/>
      <c r="CH389" s="51"/>
      <c r="CI389" s="51"/>
      <c r="CJ389" s="51"/>
      <c r="CK389" s="51"/>
      <c r="CL389" s="51"/>
      <c r="CM389" s="51"/>
      <c r="CN389" s="51"/>
      <c r="CO389" s="51"/>
      <c r="CP389" s="51"/>
      <c r="CQ389" s="51"/>
      <c r="CR389" s="51"/>
      <c r="CS389" s="51"/>
      <c r="CT389" s="51"/>
      <c r="CU389" s="51"/>
      <c r="CV389" s="51"/>
      <c r="CW389" s="51"/>
      <c r="CX389" s="51"/>
      <c r="CY389" s="51"/>
      <c r="CZ389" s="51"/>
      <c r="DA389" s="51"/>
      <c r="DB389" s="51"/>
      <c r="DC389" s="51"/>
      <c r="DD389" s="51"/>
      <c r="DE389" s="51"/>
      <c r="DF389" s="51"/>
    </row>
    <row r="390" spans="1:110">
      <c r="A390" s="61"/>
      <c r="C390" s="51"/>
      <c r="D390" s="67"/>
      <c r="E390" s="78"/>
      <c r="F390" s="51"/>
      <c r="G390" s="67"/>
      <c r="H390" s="51"/>
      <c r="I390" s="51"/>
      <c r="J390" s="51"/>
      <c r="K390" s="67"/>
      <c r="L390" s="72"/>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c r="BR390" s="51"/>
      <c r="BS390" s="51"/>
      <c r="BT390" s="51"/>
      <c r="BU390" s="51"/>
      <c r="BV390" s="51"/>
      <c r="BW390" s="51"/>
      <c r="BX390" s="51"/>
      <c r="BY390" s="51"/>
      <c r="BZ390" s="51"/>
      <c r="CA390" s="51"/>
      <c r="CB390" s="51"/>
      <c r="CC390" s="51"/>
      <c r="CD390" s="51"/>
      <c r="CE390" s="51"/>
      <c r="CF390" s="51"/>
      <c r="CG390" s="51"/>
      <c r="CH390" s="51"/>
      <c r="CI390" s="51"/>
      <c r="CJ390" s="51"/>
      <c r="CK390" s="51"/>
      <c r="CL390" s="51"/>
      <c r="CM390" s="51"/>
      <c r="CN390" s="51"/>
      <c r="CO390" s="51"/>
      <c r="CP390" s="51"/>
      <c r="CQ390" s="51"/>
      <c r="CR390" s="51"/>
      <c r="CS390" s="51"/>
      <c r="CT390" s="51"/>
      <c r="CU390" s="51"/>
      <c r="CV390" s="51"/>
      <c r="CW390" s="51"/>
      <c r="CX390" s="51"/>
      <c r="CY390" s="51"/>
      <c r="CZ390" s="51"/>
      <c r="DA390" s="51"/>
      <c r="DB390" s="51"/>
      <c r="DC390" s="51"/>
      <c r="DD390" s="51"/>
      <c r="DE390" s="51"/>
      <c r="DF390" s="51"/>
    </row>
    <row r="391" spans="1:110">
      <c r="A391" s="61"/>
      <c r="C391" s="51"/>
      <c r="D391" s="67"/>
      <c r="E391" s="78"/>
      <c r="F391" s="51"/>
      <c r="G391" s="67"/>
      <c r="H391" s="51"/>
      <c r="I391" s="51"/>
      <c r="J391" s="51"/>
      <c r="K391" s="67"/>
      <c r="L391" s="72"/>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c r="BR391" s="51"/>
      <c r="BS391" s="51"/>
      <c r="BT391" s="51"/>
      <c r="BU391" s="51"/>
      <c r="BV391" s="51"/>
      <c r="BW391" s="51"/>
      <c r="BX391" s="51"/>
      <c r="BY391" s="51"/>
      <c r="BZ391" s="51"/>
      <c r="CA391" s="51"/>
      <c r="CB391" s="51"/>
      <c r="CC391" s="51"/>
      <c r="CD391" s="51"/>
      <c r="CE391" s="51"/>
      <c r="CF391" s="51"/>
      <c r="CG391" s="51"/>
      <c r="CH391" s="51"/>
      <c r="CI391" s="51"/>
      <c r="CJ391" s="51"/>
      <c r="CK391" s="51"/>
      <c r="CL391" s="51"/>
      <c r="CM391" s="51"/>
      <c r="CN391" s="51"/>
      <c r="CO391" s="51"/>
      <c r="CP391" s="51"/>
      <c r="CQ391" s="51"/>
      <c r="CR391" s="51"/>
      <c r="CS391" s="51"/>
      <c r="CT391" s="51"/>
      <c r="CU391" s="51"/>
      <c r="CV391" s="51"/>
      <c r="CW391" s="51"/>
      <c r="CX391" s="51"/>
      <c r="CY391" s="51"/>
      <c r="CZ391" s="51"/>
      <c r="DA391" s="51"/>
      <c r="DB391" s="51"/>
      <c r="DC391" s="51"/>
      <c r="DD391" s="51"/>
      <c r="DE391" s="51"/>
      <c r="DF391" s="51"/>
    </row>
    <row r="392" spans="1:110">
      <c r="A392" s="61"/>
      <c r="C392" s="51"/>
      <c r="D392" s="67"/>
      <c r="E392" s="78"/>
      <c r="F392" s="51"/>
      <c r="G392" s="67"/>
      <c r="H392" s="51"/>
      <c r="I392" s="51"/>
      <c r="J392" s="51"/>
      <c r="K392" s="67"/>
      <c r="L392" s="72"/>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c r="BR392" s="51"/>
      <c r="BS392" s="51"/>
      <c r="BT392" s="51"/>
      <c r="BU392" s="51"/>
      <c r="BV392" s="51"/>
      <c r="BW392" s="51"/>
      <c r="BX392" s="51"/>
      <c r="BY392" s="51"/>
      <c r="BZ392" s="51"/>
      <c r="CA392" s="51"/>
      <c r="CB392" s="51"/>
      <c r="CC392" s="51"/>
      <c r="CD392" s="51"/>
      <c r="CE392" s="51"/>
      <c r="CF392" s="51"/>
      <c r="CG392" s="51"/>
      <c r="CH392" s="51"/>
      <c r="CI392" s="51"/>
      <c r="CJ392" s="51"/>
      <c r="CK392" s="51"/>
      <c r="CL392" s="51"/>
      <c r="CM392" s="51"/>
      <c r="CN392" s="51"/>
      <c r="CO392" s="51"/>
      <c r="CP392" s="51"/>
      <c r="CQ392" s="51"/>
      <c r="CR392" s="51"/>
      <c r="CS392" s="51"/>
      <c r="CT392" s="51"/>
      <c r="CU392" s="51"/>
      <c r="CV392" s="51"/>
      <c r="CW392" s="51"/>
      <c r="CX392" s="51"/>
      <c r="CY392" s="51"/>
      <c r="CZ392" s="51"/>
      <c r="DA392" s="51"/>
      <c r="DB392" s="51"/>
      <c r="DC392" s="51"/>
      <c r="DD392" s="51"/>
      <c r="DE392" s="51"/>
      <c r="DF392" s="51"/>
    </row>
    <row r="393" spans="1:110">
      <c r="A393" s="61"/>
      <c r="C393" s="51"/>
      <c r="D393" s="67"/>
      <c r="E393" s="78"/>
      <c r="F393" s="51"/>
      <c r="G393" s="67"/>
      <c r="H393" s="51"/>
      <c r="I393" s="51"/>
      <c r="J393" s="51"/>
      <c r="K393" s="67"/>
      <c r="L393" s="72"/>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c r="BR393" s="51"/>
      <c r="BS393" s="51"/>
      <c r="BT393" s="51"/>
      <c r="BU393" s="51"/>
      <c r="BV393" s="51"/>
      <c r="BW393" s="51"/>
      <c r="BX393" s="51"/>
      <c r="BY393" s="51"/>
      <c r="BZ393" s="51"/>
      <c r="CA393" s="51"/>
      <c r="CB393" s="51"/>
      <c r="CC393" s="51"/>
      <c r="CD393" s="51"/>
      <c r="CE393" s="51"/>
      <c r="CF393" s="51"/>
      <c r="CG393" s="51"/>
      <c r="CH393" s="51"/>
      <c r="CI393" s="51"/>
      <c r="CJ393" s="51"/>
      <c r="CK393" s="51"/>
      <c r="CL393" s="51"/>
      <c r="CM393" s="51"/>
      <c r="CN393" s="51"/>
      <c r="CO393" s="51"/>
      <c r="CP393" s="51"/>
      <c r="CQ393" s="51"/>
      <c r="CR393" s="51"/>
      <c r="CS393" s="51"/>
      <c r="CT393" s="51"/>
      <c r="CU393" s="51"/>
      <c r="CV393" s="51"/>
      <c r="CW393" s="51"/>
      <c r="CX393" s="51"/>
      <c r="CY393" s="51"/>
      <c r="CZ393" s="51"/>
      <c r="DA393" s="51"/>
      <c r="DB393" s="51"/>
      <c r="DC393" s="51"/>
      <c r="DD393" s="51"/>
      <c r="DE393" s="51"/>
      <c r="DF393" s="51"/>
    </row>
    <row r="394" spans="1:110">
      <c r="A394" s="61"/>
      <c r="C394" s="51"/>
      <c r="D394" s="67"/>
      <c r="E394" s="78"/>
      <c r="F394" s="51"/>
      <c r="G394" s="67"/>
      <c r="H394" s="51"/>
      <c r="I394" s="51"/>
      <c r="J394" s="51"/>
      <c r="K394" s="67"/>
      <c r="L394" s="72"/>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c r="BT394" s="51"/>
      <c r="BU394" s="51"/>
      <c r="BV394" s="51"/>
      <c r="BW394" s="51"/>
      <c r="BX394" s="51"/>
      <c r="BY394" s="51"/>
      <c r="BZ394" s="51"/>
      <c r="CA394" s="51"/>
      <c r="CB394" s="51"/>
      <c r="CC394" s="51"/>
      <c r="CD394" s="51"/>
      <c r="CE394" s="51"/>
      <c r="CF394" s="51"/>
      <c r="CG394" s="51"/>
      <c r="CH394" s="51"/>
      <c r="CI394" s="51"/>
      <c r="CJ394" s="51"/>
      <c r="CK394" s="51"/>
      <c r="CL394" s="51"/>
      <c r="CM394" s="51"/>
      <c r="CN394" s="51"/>
      <c r="CO394" s="51"/>
      <c r="CP394" s="51"/>
      <c r="CQ394" s="51"/>
      <c r="CR394" s="51"/>
      <c r="CS394" s="51"/>
      <c r="CT394" s="51"/>
      <c r="CU394" s="51"/>
      <c r="CV394" s="51"/>
      <c r="CW394" s="51"/>
      <c r="CX394" s="51"/>
      <c r="CY394" s="51"/>
      <c r="CZ394" s="51"/>
      <c r="DA394" s="51"/>
      <c r="DB394" s="51"/>
      <c r="DC394" s="51"/>
      <c r="DD394" s="51"/>
      <c r="DE394" s="51"/>
      <c r="DF394" s="51"/>
    </row>
    <row r="395" spans="1:110">
      <c r="A395" s="61"/>
      <c r="C395" s="51"/>
      <c r="D395" s="67"/>
      <c r="E395" s="78"/>
      <c r="F395" s="51"/>
      <c r="G395" s="67"/>
      <c r="H395" s="51"/>
      <c r="I395" s="51"/>
      <c r="J395" s="51"/>
      <c r="K395" s="67"/>
      <c r="L395" s="72"/>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c r="BR395" s="51"/>
      <c r="BS395" s="51"/>
      <c r="BT395" s="51"/>
      <c r="BU395" s="51"/>
      <c r="BV395" s="51"/>
      <c r="BW395" s="51"/>
      <c r="BX395" s="51"/>
      <c r="BY395" s="51"/>
      <c r="BZ395" s="51"/>
      <c r="CA395" s="51"/>
      <c r="CB395" s="51"/>
      <c r="CC395" s="51"/>
      <c r="CD395" s="51"/>
      <c r="CE395" s="51"/>
      <c r="CF395" s="51"/>
      <c r="CG395" s="51"/>
      <c r="CH395" s="51"/>
      <c r="CI395" s="51"/>
      <c r="CJ395" s="51"/>
      <c r="CK395" s="51"/>
      <c r="CL395" s="51"/>
      <c r="CM395" s="51"/>
      <c r="CN395" s="51"/>
      <c r="CO395" s="51"/>
      <c r="CP395" s="51"/>
      <c r="CQ395" s="51"/>
      <c r="CR395" s="51"/>
      <c r="CS395" s="51"/>
      <c r="CT395" s="51"/>
      <c r="CU395" s="51"/>
      <c r="CV395" s="51"/>
      <c r="CW395" s="51"/>
      <c r="CX395" s="51"/>
      <c r="CY395" s="51"/>
      <c r="CZ395" s="51"/>
      <c r="DA395" s="51"/>
      <c r="DB395" s="51"/>
      <c r="DC395" s="51"/>
      <c r="DD395" s="51"/>
      <c r="DE395" s="51"/>
      <c r="DF395" s="51"/>
    </row>
    <row r="396" spans="1:110">
      <c r="A396" s="61"/>
      <c r="C396" s="51"/>
      <c r="D396" s="67"/>
      <c r="E396" s="78"/>
      <c r="F396" s="51"/>
      <c r="G396" s="67"/>
      <c r="H396" s="51"/>
      <c r="I396" s="51"/>
      <c r="J396" s="51"/>
      <c r="K396" s="67"/>
      <c r="L396" s="72"/>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c r="BR396" s="51"/>
      <c r="BS396" s="51"/>
      <c r="BT396" s="51"/>
      <c r="BU396" s="51"/>
      <c r="BV396" s="51"/>
      <c r="BW396" s="51"/>
      <c r="BX396" s="51"/>
      <c r="BY396" s="51"/>
      <c r="BZ396" s="51"/>
      <c r="CA396" s="51"/>
      <c r="CB396" s="51"/>
      <c r="CC396" s="51"/>
      <c r="CD396" s="51"/>
      <c r="CE396" s="51"/>
      <c r="CF396" s="51"/>
      <c r="CG396" s="51"/>
      <c r="CH396" s="51"/>
      <c r="CI396" s="51"/>
      <c r="CJ396" s="51"/>
      <c r="CK396" s="51"/>
      <c r="CL396" s="51"/>
      <c r="CM396" s="51"/>
      <c r="CN396" s="51"/>
      <c r="CO396" s="51"/>
      <c r="CP396" s="51"/>
      <c r="CQ396" s="51"/>
      <c r="CR396" s="51"/>
      <c r="CS396" s="51"/>
      <c r="CT396" s="51"/>
      <c r="CU396" s="51"/>
      <c r="CV396" s="51"/>
      <c r="CW396" s="51"/>
      <c r="CX396" s="51"/>
      <c r="CY396" s="51"/>
      <c r="CZ396" s="51"/>
      <c r="DA396" s="51"/>
      <c r="DB396" s="51"/>
      <c r="DC396" s="51"/>
      <c r="DD396" s="51"/>
      <c r="DE396" s="51"/>
      <c r="DF396" s="51"/>
    </row>
    <row r="397" spans="1:110">
      <c r="A397" s="61"/>
      <c r="C397" s="51"/>
      <c r="D397" s="67"/>
      <c r="E397" s="78"/>
      <c r="F397" s="51"/>
      <c r="G397" s="67"/>
      <c r="H397" s="51"/>
      <c r="I397" s="51"/>
      <c r="J397" s="51"/>
      <c r="K397" s="67"/>
      <c r="L397" s="72"/>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c r="BR397" s="51"/>
      <c r="BS397" s="51"/>
      <c r="BT397" s="51"/>
      <c r="BU397" s="51"/>
      <c r="BV397" s="51"/>
      <c r="BW397" s="51"/>
      <c r="BX397" s="51"/>
      <c r="BY397" s="51"/>
      <c r="BZ397" s="51"/>
      <c r="CA397" s="51"/>
      <c r="CB397" s="51"/>
      <c r="CC397" s="51"/>
      <c r="CD397" s="51"/>
      <c r="CE397" s="51"/>
      <c r="CF397" s="51"/>
      <c r="CG397" s="51"/>
      <c r="CH397" s="51"/>
      <c r="CI397" s="51"/>
      <c r="CJ397" s="51"/>
      <c r="CK397" s="51"/>
      <c r="CL397" s="51"/>
      <c r="CM397" s="51"/>
      <c r="CN397" s="51"/>
      <c r="CO397" s="51"/>
      <c r="CP397" s="51"/>
      <c r="CQ397" s="51"/>
      <c r="CR397" s="51"/>
      <c r="CS397" s="51"/>
      <c r="CT397" s="51"/>
      <c r="CU397" s="51"/>
      <c r="CV397" s="51"/>
      <c r="CW397" s="51"/>
      <c r="CX397" s="51"/>
      <c r="CY397" s="51"/>
      <c r="CZ397" s="51"/>
      <c r="DA397" s="51"/>
      <c r="DB397" s="51"/>
      <c r="DC397" s="51"/>
      <c r="DD397" s="51"/>
      <c r="DE397" s="51"/>
      <c r="DF397" s="51"/>
    </row>
    <row r="398" spans="1:110">
      <c r="A398" s="61"/>
      <c r="C398" s="51"/>
      <c r="D398" s="67"/>
      <c r="E398" s="78"/>
      <c r="F398" s="51"/>
      <c r="G398" s="67"/>
      <c r="H398" s="51"/>
      <c r="I398" s="51"/>
      <c r="J398" s="51"/>
      <c r="K398" s="67"/>
      <c r="L398" s="72"/>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c r="BR398" s="51"/>
      <c r="BS398" s="51"/>
      <c r="BT398" s="51"/>
      <c r="BU398" s="51"/>
      <c r="BV398" s="51"/>
      <c r="BW398" s="51"/>
      <c r="BX398" s="51"/>
      <c r="BY398" s="51"/>
      <c r="BZ398" s="51"/>
      <c r="CA398" s="51"/>
      <c r="CB398" s="51"/>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row>
    <row r="399" spans="1:110">
      <c r="A399" s="61"/>
      <c r="C399" s="51"/>
      <c r="D399" s="67"/>
      <c r="E399" s="78"/>
      <c r="F399" s="51"/>
      <c r="G399" s="67"/>
      <c r="H399" s="51"/>
      <c r="I399" s="51"/>
      <c r="J399" s="51"/>
      <c r="K399" s="67"/>
      <c r="L399" s="72"/>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c r="BR399" s="51"/>
      <c r="BS399" s="51"/>
      <c r="BT399" s="51"/>
      <c r="BU399" s="51"/>
      <c r="BV399" s="51"/>
      <c r="BW399" s="51"/>
      <c r="BX399" s="51"/>
      <c r="BY399" s="51"/>
      <c r="BZ399" s="51"/>
      <c r="CA399" s="51"/>
      <c r="CB399" s="51"/>
      <c r="CC399" s="51"/>
      <c r="CD399" s="51"/>
      <c r="CE399" s="51"/>
      <c r="CF399" s="51"/>
      <c r="CG399" s="51"/>
      <c r="CH399" s="51"/>
      <c r="CI399" s="51"/>
      <c r="CJ399" s="51"/>
      <c r="CK399" s="51"/>
      <c r="CL399" s="51"/>
      <c r="CM399" s="51"/>
      <c r="CN399" s="51"/>
      <c r="CO399" s="51"/>
      <c r="CP399" s="51"/>
      <c r="CQ399" s="51"/>
      <c r="CR399" s="51"/>
      <c r="CS399" s="51"/>
      <c r="CT399" s="51"/>
      <c r="CU399" s="51"/>
      <c r="CV399" s="51"/>
      <c r="CW399" s="51"/>
      <c r="CX399" s="51"/>
      <c r="CY399" s="51"/>
      <c r="CZ399" s="51"/>
      <c r="DA399" s="51"/>
      <c r="DB399" s="51"/>
      <c r="DC399" s="51"/>
      <c r="DD399" s="51"/>
      <c r="DE399" s="51"/>
      <c r="DF399" s="51"/>
    </row>
    <row r="400" spans="1:110">
      <c r="A400" s="61"/>
      <c r="C400" s="51"/>
      <c r="D400" s="67"/>
      <c r="E400" s="78"/>
      <c r="F400" s="51"/>
      <c r="G400" s="67"/>
      <c r="H400" s="51"/>
      <c r="I400" s="51"/>
      <c r="J400" s="51"/>
      <c r="K400" s="67"/>
      <c r="L400" s="72"/>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c r="BR400" s="51"/>
      <c r="BS400" s="51"/>
      <c r="BT400" s="51"/>
      <c r="BU400" s="51"/>
      <c r="BV400" s="51"/>
      <c r="BW400" s="51"/>
      <c r="BX400" s="51"/>
      <c r="BY400" s="51"/>
      <c r="BZ400" s="51"/>
      <c r="CA400" s="51"/>
      <c r="CB400" s="51"/>
      <c r="CC400" s="51"/>
      <c r="CD400" s="51"/>
      <c r="CE400" s="51"/>
      <c r="CF400" s="51"/>
      <c r="CG400" s="51"/>
      <c r="CH400" s="51"/>
      <c r="CI400" s="51"/>
      <c r="CJ400" s="51"/>
      <c r="CK400" s="51"/>
      <c r="CL400" s="51"/>
      <c r="CM400" s="51"/>
      <c r="CN400" s="51"/>
      <c r="CO400" s="51"/>
      <c r="CP400" s="51"/>
      <c r="CQ400" s="51"/>
      <c r="CR400" s="51"/>
      <c r="CS400" s="51"/>
      <c r="CT400" s="51"/>
      <c r="CU400" s="51"/>
      <c r="CV400" s="51"/>
      <c r="CW400" s="51"/>
      <c r="CX400" s="51"/>
      <c r="CY400" s="51"/>
      <c r="CZ400" s="51"/>
      <c r="DA400" s="51"/>
      <c r="DB400" s="51"/>
      <c r="DC400" s="51"/>
      <c r="DD400" s="51"/>
      <c r="DE400" s="51"/>
      <c r="DF400" s="51"/>
    </row>
    <row r="401" spans="1:110">
      <c r="A401" s="61"/>
      <c r="C401" s="51"/>
      <c r="D401" s="67"/>
      <c r="E401" s="78"/>
      <c r="F401" s="51"/>
      <c r="G401" s="67"/>
      <c r="H401" s="51"/>
      <c r="I401" s="51"/>
      <c r="J401" s="51"/>
      <c r="K401" s="67"/>
      <c r="L401" s="72"/>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c r="BR401" s="51"/>
      <c r="BS401" s="51"/>
      <c r="BT401" s="51"/>
      <c r="BU401" s="51"/>
      <c r="BV401" s="51"/>
      <c r="BW401" s="51"/>
      <c r="BX401" s="51"/>
      <c r="BY401" s="51"/>
      <c r="BZ401" s="51"/>
      <c r="CA401" s="51"/>
      <c r="CB401" s="51"/>
      <c r="CC401" s="51"/>
      <c r="CD401" s="51"/>
      <c r="CE401" s="51"/>
      <c r="CF401" s="51"/>
      <c r="CG401" s="51"/>
      <c r="CH401" s="51"/>
      <c r="CI401" s="51"/>
      <c r="CJ401" s="51"/>
      <c r="CK401" s="51"/>
      <c r="CL401" s="51"/>
      <c r="CM401" s="51"/>
      <c r="CN401" s="51"/>
      <c r="CO401" s="51"/>
      <c r="CP401" s="51"/>
      <c r="CQ401" s="51"/>
      <c r="CR401" s="51"/>
      <c r="CS401" s="51"/>
      <c r="CT401" s="51"/>
      <c r="CU401" s="51"/>
      <c r="CV401" s="51"/>
      <c r="CW401" s="51"/>
      <c r="CX401" s="51"/>
      <c r="CY401" s="51"/>
      <c r="CZ401" s="51"/>
      <c r="DA401" s="51"/>
      <c r="DB401" s="51"/>
      <c r="DC401" s="51"/>
      <c r="DD401" s="51"/>
      <c r="DE401" s="51"/>
      <c r="DF401" s="51"/>
    </row>
    <row r="402" spans="1:110">
      <c r="A402" s="61"/>
      <c r="C402" s="51"/>
      <c r="D402" s="67"/>
      <c r="E402" s="78"/>
      <c r="F402" s="51"/>
      <c r="G402" s="67"/>
      <c r="H402" s="51"/>
      <c r="I402" s="51"/>
      <c r="J402" s="51"/>
      <c r="K402" s="67"/>
      <c r="L402" s="72"/>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c r="BR402" s="51"/>
      <c r="BS402" s="51"/>
      <c r="BT402" s="51"/>
      <c r="BU402" s="51"/>
      <c r="BV402" s="51"/>
      <c r="BW402" s="51"/>
      <c r="BX402" s="51"/>
      <c r="BY402" s="51"/>
      <c r="BZ402" s="51"/>
      <c r="CA402" s="51"/>
      <c r="CB402" s="51"/>
      <c r="CC402" s="51"/>
      <c r="CD402" s="51"/>
      <c r="CE402" s="51"/>
      <c r="CF402" s="51"/>
      <c r="CG402" s="51"/>
      <c r="CH402" s="51"/>
      <c r="CI402" s="51"/>
      <c r="CJ402" s="51"/>
      <c r="CK402" s="51"/>
      <c r="CL402" s="51"/>
      <c r="CM402" s="51"/>
      <c r="CN402" s="51"/>
      <c r="CO402" s="51"/>
      <c r="CP402" s="51"/>
      <c r="CQ402" s="51"/>
      <c r="CR402" s="51"/>
      <c r="CS402" s="51"/>
      <c r="CT402" s="51"/>
      <c r="CU402" s="51"/>
      <c r="CV402" s="51"/>
      <c r="CW402" s="51"/>
      <c r="CX402" s="51"/>
      <c r="CY402" s="51"/>
      <c r="CZ402" s="51"/>
      <c r="DA402" s="51"/>
      <c r="DB402" s="51"/>
      <c r="DC402" s="51"/>
      <c r="DD402" s="51"/>
      <c r="DE402" s="51"/>
      <c r="DF402" s="51"/>
    </row>
    <row r="403" spans="1:110">
      <c r="A403" s="61"/>
      <c r="C403" s="51"/>
      <c r="D403" s="67"/>
      <c r="E403" s="78"/>
      <c r="F403" s="51"/>
      <c r="G403" s="67"/>
      <c r="H403" s="51"/>
      <c r="I403" s="51"/>
      <c r="J403" s="51"/>
      <c r="K403" s="67"/>
      <c r="L403" s="72"/>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c r="BR403" s="51"/>
      <c r="BS403" s="51"/>
      <c r="BT403" s="51"/>
      <c r="BU403" s="51"/>
      <c r="BV403" s="51"/>
      <c r="BW403" s="51"/>
      <c r="BX403" s="51"/>
      <c r="BY403" s="51"/>
      <c r="BZ403" s="51"/>
      <c r="CA403" s="51"/>
      <c r="CB403" s="51"/>
      <c r="CC403" s="51"/>
      <c r="CD403" s="51"/>
      <c r="CE403" s="51"/>
      <c r="CF403" s="51"/>
      <c r="CG403" s="51"/>
      <c r="CH403" s="51"/>
      <c r="CI403" s="51"/>
      <c r="CJ403" s="51"/>
      <c r="CK403" s="51"/>
      <c r="CL403" s="51"/>
      <c r="CM403" s="51"/>
      <c r="CN403" s="51"/>
      <c r="CO403" s="51"/>
      <c r="CP403" s="51"/>
      <c r="CQ403" s="51"/>
      <c r="CR403" s="51"/>
      <c r="CS403" s="51"/>
      <c r="CT403" s="51"/>
      <c r="CU403" s="51"/>
      <c r="CV403" s="51"/>
      <c r="CW403" s="51"/>
      <c r="CX403" s="51"/>
      <c r="CY403" s="51"/>
      <c r="CZ403" s="51"/>
      <c r="DA403" s="51"/>
      <c r="DB403" s="51"/>
      <c r="DC403" s="51"/>
      <c r="DD403" s="51"/>
      <c r="DE403" s="51"/>
      <c r="DF403" s="51"/>
    </row>
    <row r="404" spans="1:110">
      <c r="A404" s="61"/>
      <c r="C404" s="51"/>
      <c r="D404" s="67"/>
      <c r="E404" s="78"/>
      <c r="F404" s="51"/>
      <c r="G404" s="67"/>
      <c r="H404" s="51"/>
      <c r="I404" s="51"/>
      <c r="J404" s="51"/>
      <c r="K404" s="67"/>
      <c r="L404" s="72"/>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c r="BR404" s="51"/>
      <c r="BS404" s="51"/>
      <c r="BT404" s="51"/>
      <c r="BU404" s="51"/>
      <c r="BV404" s="51"/>
      <c r="BW404" s="51"/>
      <c r="BX404" s="51"/>
      <c r="BY404" s="51"/>
      <c r="BZ404" s="51"/>
      <c r="CA404" s="51"/>
      <c r="CB404" s="51"/>
      <c r="CC404" s="51"/>
      <c r="CD404" s="51"/>
      <c r="CE404" s="51"/>
      <c r="CF404" s="51"/>
      <c r="CG404" s="51"/>
      <c r="CH404" s="51"/>
      <c r="CI404" s="51"/>
      <c r="CJ404" s="51"/>
      <c r="CK404" s="51"/>
      <c r="CL404" s="51"/>
      <c r="CM404" s="51"/>
      <c r="CN404" s="51"/>
      <c r="CO404" s="51"/>
      <c r="CP404" s="51"/>
      <c r="CQ404" s="51"/>
      <c r="CR404" s="51"/>
      <c r="CS404" s="51"/>
      <c r="CT404" s="51"/>
      <c r="CU404" s="51"/>
      <c r="CV404" s="51"/>
      <c r="CW404" s="51"/>
      <c r="CX404" s="51"/>
      <c r="CY404" s="51"/>
      <c r="CZ404" s="51"/>
      <c r="DA404" s="51"/>
      <c r="DB404" s="51"/>
      <c r="DC404" s="51"/>
      <c r="DD404" s="51"/>
      <c r="DE404" s="51"/>
      <c r="DF404" s="51"/>
    </row>
    <row r="405" spans="1:110">
      <c r="A405" s="61"/>
      <c r="C405" s="51"/>
      <c r="D405" s="67"/>
      <c r="E405" s="78"/>
      <c r="F405" s="51"/>
      <c r="G405" s="67"/>
      <c r="H405" s="51"/>
      <c r="I405" s="51"/>
      <c r="J405" s="51"/>
      <c r="K405" s="67"/>
      <c r="L405" s="72"/>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c r="BT405" s="51"/>
      <c r="BU405" s="51"/>
      <c r="BV405" s="51"/>
      <c r="BW405" s="51"/>
      <c r="BX405" s="51"/>
      <c r="BY405" s="51"/>
      <c r="BZ405" s="51"/>
      <c r="CA405" s="51"/>
      <c r="CB405" s="51"/>
      <c r="CC405" s="51"/>
      <c r="CD405" s="51"/>
      <c r="CE405" s="51"/>
      <c r="CF405" s="51"/>
      <c r="CG405" s="51"/>
      <c r="CH405" s="51"/>
      <c r="CI405" s="51"/>
      <c r="CJ405" s="51"/>
      <c r="CK405" s="51"/>
      <c r="CL405" s="51"/>
      <c r="CM405" s="51"/>
      <c r="CN405" s="51"/>
      <c r="CO405" s="51"/>
      <c r="CP405" s="51"/>
      <c r="CQ405" s="51"/>
      <c r="CR405" s="51"/>
      <c r="CS405" s="51"/>
      <c r="CT405" s="51"/>
      <c r="CU405" s="51"/>
      <c r="CV405" s="51"/>
      <c r="CW405" s="51"/>
      <c r="CX405" s="51"/>
      <c r="CY405" s="51"/>
      <c r="CZ405" s="51"/>
      <c r="DA405" s="51"/>
      <c r="DB405" s="51"/>
      <c r="DC405" s="51"/>
      <c r="DD405" s="51"/>
      <c r="DE405" s="51"/>
      <c r="DF405" s="51"/>
    </row>
    <row r="406" spans="1:110">
      <c r="A406" s="61"/>
      <c r="C406" s="51"/>
      <c r="D406" s="67"/>
      <c r="E406" s="78"/>
      <c r="F406" s="51"/>
      <c r="G406" s="67"/>
      <c r="H406" s="51"/>
      <c r="I406" s="51"/>
      <c r="J406" s="51"/>
      <c r="K406" s="67"/>
      <c r="L406" s="72"/>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c r="BR406" s="51"/>
      <c r="BS406" s="51"/>
      <c r="BT406" s="51"/>
      <c r="BU406" s="51"/>
      <c r="BV406" s="51"/>
      <c r="BW406" s="51"/>
      <c r="BX406" s="51"/>
      <c r="BY406" s="51"/>
      <c r="BZ406" s="51"/>
      <c r="CA406" s="51"/>
      <c r="CB406" s="51"/>
      <c r="CC406" s="51"/>
      <c r="CD406" s="51"/>
      <c r="CE406" s="51"/>
      <c r="CF406" s="51"/>
      <c r="CG406" s="51"/>
      <c r="CH406" s="51"/>
      <c r="CI406" s="51"/>
      <c r="CJ406" s="51"/>
      <c r="CK406" s="51"/>
      <c r="CL406" s="51"/>
      <c r="CM406" s="51"/>
      <c r="CN406" s="51"/>
      <c r="CO406" s="51"/>
      <c r="CP406" s="51"/>
      <c r="CQ406" s="51"/>
      <c r="CR406" s="51"/>
      <c r="CS406" s="51"/>
      <c r="CT406" s="51"/>
      <c r="CU406" s="51"/>
      <c r="CV406" s="51"/>
      <c r="CW406" s="51"/>
      <c r="CX406" s="51"/>
      <c r="CY406" s="51"/>
      <c r="CZ406" s="51"/>
      <c r="DA406" s="51"/>
      <c r="DB406" s="51"/>
      <c r="DC406" s="51"/>
      <c r="DD406" s="51"/>
      <c r="DE406" s="51"/>
      <c r="DF406" s="51"/>
    </row>
    <row r="407" spans="1:110">
      <c r="A407" s="61"/>
      <c r="C407" s="51"/>
      <c r="D407" s="67"/>
      <c r="E407" s="78"/>
      <c r="F407" s="51"/>
      <c r="G407" s="67"/>
      <c r="H407" s="51"/>
      <c r="I407" s="51"/>
      <c r="J407" s="51"/>
      <c r="K407" s="67"/>
      <c r="L407" s="72"/>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c r="BR407" s="51"/>
      <c r="BS407" s="51"/>
      <c r="BT407" s="51"/>
      <c r="BU407" s="51"/>
      <c r="BV407" s="51"/>
      <c r="BW407" s="51"/>
      <c r="BX407" s="51"/>
      <c r="BY407" s="51"/>
      <c r="BZ407" s="51"/>
      <c r="CA407" s="51"/>
      <c r="CB407" s="51"/>
      <c r="CC407" s="51"/>
      <c r="CD407" s="51"/>
      <c r="CE407" s="51"/>
      <c r="CF407" s="51"/>
      <c r="CG407" s="51"/>
      <c r="CH407" s="51"/>
      <c r="CI407" s="51"/>
      <c r="CJ407" s="51"/>
      <c r="CK407" s="51"/>
      <c r="CL407" s="51"/>
      <c r="CM407" s="51"/>
      <c r="CN407" s="51"/>
      <c r="CO407" s="51"/>
      <c r="CP407" s="51"/>
      <c r="CQ407" s="51"/>
      <c r="CR407" s="51"/>
      <c r="CS407" s="51"/>
      <c r="CT407" s="51"/>
      <c r="CU407" s="51"/>
      <c r="CV407" s="51"/>
      <c r="CW407" s="51"/>
      <c r="CX407" s="51"/>
      <c r="CY407" s="51"/>
      <c r="CZ407" s="51"/>
      <c r="DA407" s="51"/>
      <c r="DB407" s="51"/>
      <c r="DC407" s="51"/>
      <c r="DD407" s="51"/>
      <c r="DE407" s="51"/>
      <c r="DF407" s="51"/>
    </row>
    <row r="408" spans="1:110">
      <c r="A408" s="61"/>
      <c r="C408" s="51"/>
      <c r="D408" s="67"/>
      <c r="E408" s="78"/>
      <c r="F408" s="51"/>
      <c r="G408" s="67"/>
      <c r="H408" s="51"/>
      <c r="I408" s="51"/>
      <c r="J408" s="51"/>
      <c r="K408" s="67"/>
      <c r="L408" s="72"/>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c r="BT408" s="51"/>
      <c r="BU408" s="51"/>
      <c r="BV408" s="51"/>
      <c r="BW408" s="51"/>
      <c r="BX408" s="51"/>
      <c r="BY408" s="51"/>
      <c r="BZ408" s="51"/>
      <c r="CA408" s="51"/>
      <c r="CB408" s="51"/>
      <c r="CC408" s="51"/>
      <c r="CD408" s="51"/>
      <c r="CE408" s="51"/>
      <c r="CF408" s="51"/>
      <c r="CG408" s="51"/>
      <c r="CH408" s="51"/>
      <c r="CI408" s="51"/>
      <c r="CJ408" s="51"/>
      <c r="CK408" s="51"/>
      <c r="CL408" s="51"/>
      <c r="CM408" s="51"/>
      <c r="CN408" s="51"/>
      <c r="CO408" s="51"/>
      <c r="CP408" s="51"/>
      <c r="CQ408" s="51"/>
      <c r="CR408" s="51"/>
      <c r="CS408" s="51"/>
      <c r="CT408" s="51"/>
      <c r="CU408" s="51"/>
      <c r="CV408" s="51"/>
      <c r="CW408" s="51"/>
      <c r="CX408" s="51"/>
      <c r="CY408" s="51"/>
      <c r="CZ408" s="51"/>
      <c r="DA408" s="51"/>
      <c r="DB408" s="51"/>
      <c r="DC408" s="51"/>
      <c r="DD408" s="51"/>
      <c r="DE408" s="51"/>
      <c r="DF408" s="51"/>
    </row>
    <row r="409" spans="1:110">
      <c r="A409" s="61"/>
      <c r="C409" s="51"/>
      <c r="D409" s="67"/>
      <c r="E409" s="78"/>
      <c r="F409" s="51"/>
      <c r="G409" s="67"/>
      <c r="H409" s="51"/>
      <c r="I409" s="51"/>
      <c r="J409" s="51"/>
      <c r="K409" s="67"/>
      <c r="L409" s="72"/>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c r="BR409" s="51"/>
      <c r="BS409" s="51"/>
      <c r="BT409" s="51"/>
      <c r="BU409" s="51"/>
      <c r="BV409" s="51"/>
      <c r="BW409" s="51"/>
      <c r="BX409" s="51"/>
      <c r="BY409" s="51"/>
      <c r="BZ409" s="51"/>
      <c r="CA409" s="51"/>
      <c r="CB409" s="51"/>
      <c r="CC409" s="51"/>
      <c r="CD409" s="51"/>
      <c r="CE409" s="51"/>
      <c r="CF409" s="51"/>
      <c r="CG409" s="51"/>
      <c r="CH409" s="51"/>
      <c r="CI409" s="51"/>
      <c r="CJ409" s="51"/>
      <c r="CK409" s="51"/>
      <c r="CL409" s="51"/>
      <c r="CM409" s="51"/>
      <c r="CN409" s="51"/>
      <c r="CO409" s="51"/>
      <c r="CP409" s="51"/>
      <c r="CQ409" s="51"/>
      <c r="CR409" s="51"/>
      <c r="CS409" s="51"/>
      <c r="CT409" s="51"/>
      <c r="CU409" s="51"/>
      <c r="CV409" s="51"/>
      <c r="CW409" s="51"/>
      <c r="CX409" s="51"/>
      <c r="CY409" s="51"/>
      <c r="CZ409" s="51"/>
      <c r="DA409" s="51"/>
      <c r="DB409" s="51"/>
      <c r="DC409" s="51"/>
      <c r="DD409" s="51"/>
      <c r="DE409" s="51"/>
      <c r="DF409" s="51"/>
    </row>
    <row r="410" spans="1:110">
      <c r="A410" s="61"/>
      <c r="C410" s="51"/>
      <c r="D410" s="67"/>
      <c r="E410" s="78"/>
      <c r="F410" s="51"/>
      <c r="G410" s="67"/>
      <c r="H410" s="51"/>
      <c r="I410" s="51"/>
      <c r="J410" s="51"/>
      <c r="K410" s="67"/>
      <c r="L410" s="72"/>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1"/>
      <c r="BW410" s="51"/>
      <c r="BX410" s="51"/>
      <c r="BY410" s="51"/>
      <c r="BZ410" s="51"/>
      <c r="CA410" s="51"/>
      <c r="CB410" s="51"/>
      <c r="CC410" s="51"/>
      <c r="CD410" s="51"/>
      <c r="CE410" s="51"/>
      <c r="CF410" s="51"/>
      <c r="CG410" s="51"/>
      <c r="CH410" s="51"/>
      <c r="CI410" s="51"/>
      <c r="CJ410" s="51"/>
      <c r="CK410" s="51"/>
      <c r="CL410" s="51"/>
      <c r="CM410" s="51"/>
      <c r="CN410" s="51"/>
      <c r="CO410" s="51"/>
      <c r="CP410" s="51"/>
      <c r="CQ410" s="51"/>
      <c r="CR410" s="51"/>
      <c r="CS410" s="51"/>
      <c r="CT410" s="51"/>
      <c r="CU410" s="51"/>
      <c r="CV410" s="51"/>
      <c r="CW410" s="51"/>
      <c r="CX410" s="51"/>
      <c r="CY410" s="51"/>
      <c r="CZ410" s="51"/>
      <c r="DA410" s="51"/>
      <c r="DB410" s="51"/>
      <c r="DC410" s="51"/>
      <c r="DD410" s="51"/>
      <c r="DE410" s="51"/>
      <c r="DF410" s="51"/>
    </row>
    <row r="411" spans="1:110">
      <c r="A411" s="61"/>
      <c r="C411" s="51"/>
      <c r="D411" s="67"/>
      <c r="E411" s="78"/>
      <c r="F411" s="51"/>
      <c r="G411" s="67"/>
      <c r="H411" s="51"/>
      <c r="I411" s="51"/>
      <c r="J411" s="51"/>
      <c r="K411" s="67"/>
      <c r="L411" s="72"/>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c r="BT411" s="51"/>
      <c r="BU411" s="51"/>
      <c r="BV411" s="51"/>
      <c r="BW411" s="51"/>
      <c r="BX411" s="51"/>
      <c r="BY411" s="51"/>
      <c r="BZ411" s="51"/>
      <c r="CA411" s="51"/>
      <c r="CB411" s="51"/>
      <c r="CC411" s="51"/>
      <c r="CD411" s="51"/>
      <c r="CE411" s="51"/>
      <c r="CF411" s="51"/>
      <c r="CG411" s="51"/>
      <c r="CH411" s="51"/>
      <c r="CI411" s="51"/>
      <c r="CJ411" s="51"/>
      <c r="CK411" s="51"/>
      <c r="CL411" s="51"/>
      <c r="CM411" s="51"/>
      <c r="CN411" s="51"/>
      <c r="CO411" s="51"/>
      <c r="CP411" s="51"/>
      <c r="CQ411" s="51"/>
      <c r="CR411" s="51"/>
      <c r="CS411" s="51"/>
      <c r="CT411" s="51"/>
      <c r="CU411" s="51"/>
      <c r="CV411" s="51"/>
      <c r="CW411" s="51"/>
      <c r="CX411" s="51"/>
      <c r="CY411" s="51"/>
      <c r="CZ411" s="51"/>
      <c r="DA411" s="51"/>
      <c r="DB411" s="51"/>
      <c r="DC411" s="51"/>
      <c r="DD411" s="51"/>
      <c r="DE411" s="51"/>
      <c r="DF411" s="51"/>
    </row>
    <row r="412" spans="1:110">
      <c r="A412" s="61"/>
      <c r="C412" s="51"/>
      <c r="D412" s="67"/>
      <c r="E412" s="78"/>
      <c r="F412" s="51"/>
      <c r="G412" s="67"/>
      <c r="H412" s="51"/>
      <c r="I412" s="51"/>
      <c r="J412" s="51"/>
      <c r="K412" s="67"/>
      <c r="L412" s="72"/>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c r="BU412" s="51"/>
      <c r="BV412" s="51"/>
      <c r="BW412" s="51"/>
      <c r="BX412" s="51"/>
      <c r="BY412" s="51"/>
      <c r="BZ412" s="51"/>
      <c r="CA412" s="51"/>
      <c r="CB412" s="51"/>
      <c r="CC412" s="51"/>
      <c r="CD412" s="51"/>
      <c r="CE412" s="51"/>
      <c r="CF412" s="51"/>
      <c r="CG412" s="51"/>
      <c r="CH412" s="51"/>
      <c r="CI412" s="51"/>
      <c r="CJ412" s="51"/>
      <c r="CK412" s="51"/>
      <c r="CL412" s="51"/>
      <c r="CM412" s="51"/>
      <c r="CN412" s="51"/>
      <c r="CO412" s="51"/>
      <c r="CP412" s="51"/>
      <c r="CQ412" s="51"/>
      <c r="CR412" s="51"/>
      <c r="CS412" s="51"/>
      <c r="CT412" s="51"/>
      <c r="CU412" s="51"/>
      <c r="CV412" s="51"/>
      <c r="CW412" s="51"/>
      <c r="CX412" s="51"/>
      <c r="CY412" s="51"/>
      <c r="CZ412" s="51"/>
      <c r="DA412" s="51"/>
      <c r="DB412" s="51"/>
      <c r="DC412" s="51"/>
      <c r="DD412" s="51"/>
      <c r="DE412" s="51"/>
      <c r="DF412" s="51"/>
    </row>
    <row r="413" spans="1:110">
      <c r="A413" s="61"/>
      <c r="C413" s="51"/>
      <c r="D413" s="67"/>
      <c r="E413" s="78"/>
      <c r="F413" s="51"/>
      <c r="G413" s="67"/>
      <c r="H413" s="51"/>
      <c r="I413" s="51"/>
      <c r="J413" s="51"/>
      <c r="K413" s="67"/>
      <c r="L413" s="72"/>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c r="BT413" s="51"/>
      <c r="BU413" s="51"/>
      <c r="BV413" s="51"/>
      <c r="BW413" s="51"/>
      <c r="BX413" s="51"/>
      <c r="BY413" s="51"/>
      <c r="BZ413" s="51"/>
      <c r="CA413" s="51"/>
      <c r="CB413" s="51"/>
      <c r="CC413" s="51"/>
      <c r="CD413" s="51"/>
      <c r="CE413" s="51"/>
      <c r="CF413" s="51"/>
      <c r="CG413" s="51"/>
      <c r="CH413" s="51"/>
      <c r="CI413" s="51"/>
      <c r="CJ413" s="51"/>
      <c r="CK413" s="51"/>
      <c r="CL413" s="51"/>
      <c r="CM413" s="51"/>
      <c r="CN413" s="51"/>
      <c r="CO413" s="51"/>
      <c r="CP413" s="51"/>
      <c r="CQ413" s="51"/>
      <c r="CR413" s="51"/>
      <c r="CS413" s="51"/>
      <c r="CT413" s="51"/>
      <c r="CU413" s="51"/>
      <c r="CV413" s="51"/>
      <c r="CW413" s="51"/>
      <c r="CX413" s="51"/>
      <c r="CY413" s="51"/>
      <c r="CZ413" s="51"/>
      <c r="DA413" s="51"/>
      <c r="DB413" s="51"/>
      <c r="DC413" s="51"/>
      <c r="DD413" s="51"/>
      <c r="DE413" s="51"/>
      <c r="DF413" s="51"/>
    </row>
    <row r="414" spans="1:110">
      <c r="A414" s="61"/>
      <c r="C414" s="51"/>
      <c r="D414" s="67"/>
      <c r="E414" s="78"/>
      <c r="F414" s="51"/>
      <c r="G414" s="67"/>
      <c r="H414" s="51"/>
      <c r="I414" s="51"/>
      <c r="J414" s="51"/>
      <c r="K414" s="67"/>
      <c r="L414" s="72"/>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c r="BU414" s="51"/>
      <c r="BV414" s="51"/>
      <c r="BW414" s="51"/>
      <c r="BX414" s="51"/>
      <c r="BY414" s="51"/>
      <c r="BZ414" s="51"/>
      <c r="CA414" s="51"/>
      <c r="CB414" s="51"/>
      <c r="CC414" s="51"/>
      <c r="CD414" s="51"/>
      <c r="CE414" s="51"/>
      <c r="CF414" s="51"/>
      <c r="CG414" s="51"/>
      <c r="CH414" s="51"/>
      <c r="CI414" s="51"/>
      <c r="CJ414" s="51"/>
      <c r="CK414" s="51"/>
      <c r="CL414" s="51"/>
      <c r="CM414" s="51"/>
      <c r="CN414" s="51"/>
      <c r="CO414" s="51"/>
      <c r="CP414" s="51"/>
      <c r="CQ414" s="51"/>
      <c r="CR414" s="51"/>
      <c r="CS414" s="51"/>
      <c r="CT414" s="51"/>
      <c r="CU414" s="51"/>
      <c r="CV414" s="51"/>
      <c r="CW414" s="51"/>
      <c r="CX414" s="51"/>
      <c r="CY414" s="51"/>
      <c r="CZ414" s="51"/>
      <c r="DA414" s="51"/>
      <c r="DB414" s="51"/>
      <c r="DC414" s="51"/>
      <c r="DD414" s="51"/>
      <c r="DE414" s="51"/>
      <c r="DF414" s="51"/>
    </row>
    <row r="415" spans="1:110">
      <c r="A415" s="61"/>
      <c r="C415" s="51"/>
      <c r="D415" s="67"/>
      <c r="E415" s="78"/>
      <c r="F415" s="51"/>
      <c r="G415" s="67"/>
      <c r="H415" s="51"/>
      <c r="I415" s="51"/>
      <c r="J415" s="51"/>
      <c r="K415" s="67"/>
      <c r="L415" s="72"/>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c r="BT415" s="51"/>
      <c r="BU415" s="51"/>
      <c r="BV415" s="51"/>
      <c r="BW415" s="51"/>
      <c r="BX415" s="51"/>
      <c r="BY415" s="51"/>
      <c r="BZ415" s="51"/>
      <c r="CA415" s="51"/>
      <c r="CB415" s="51"/>
      <c r="CC415" s="51"/>
      <c r="CD415" s="51"/>
      <c r="CE415" s="51"/>
      <c r="CF415" s="51"/>
      <c r="CG415" s="51"/>
      <c r="CH415" s="51"/>
      <c r="CI415" s="51"/>
      <c r="CJ415" s="51"/>
      <c r="CK415" s="51"/>
      <c r="CL415" s="51"/>
      <c r="CM415" s="51"/>
      <c r="CN415" s="51"/>
      <c r="CO415" s="51"/>
      <c r="CP415" s="51"/>
      <c r="CQ415" s="51"/>
      <c r="CR415" s="51"/>
      <c r="CS415" s="51"/>
      <c r="CT415" s="51"/>
      <c r="CU415" s="51"/>
      <c r="CV415" s="51"/>
      <c r="CW415" s="51"/>
      <c r="CX415" s="51"/>
      <c r="CY415" s="51"/>
      <c r="CZ415" s="51"/>
      <c r="DA415" s="51"/>
      <c r="DB415" s="51"/>
      <c r="DC415" s="51"/>
      <c r="DD415" s="51"/>
      <c r="DE415" s="51"/>
      <c r="DF415" s="51"/>
    </row>
    <row r="416" spans="1:110">
      <c r="A416" s="61"/>
      <c r="C416" s="51"/>
      <c r="D416" s="67"/>
      <c r="E416" s="78"/>
      <c r="F416" s="51"/>
      <c r="G416" s="67"/>
      <c r="H416" s="51"/>
      <c r="I416" s="51"/>
      <c r="J416" s="51"/>
      <c r="K416" s="67"/>
      <c r="L416" s="72"/>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c r="BZ416" s="51"/>
      <c r="CA416" s="51"/>
      <c r="CB416" s="51"/>
      <c r="CC416" s="51"/>
      <c r="CD416" s="51"/>
      <c r="CE416" s="51"/>
      <c r="CF416" s="51"/>
      <c r="CG416" s="51"/>
      <c r="CH416" s="51"/>
      <c r="CI416" s="51"/>
      <c r="CJ416" s="51"/>
      <c r="CK416" s="51"/>
      <c r="CL416" s="51"/>
      <c r="CM416" s="51"/>
      <c r="CN416" s="51"/>
      <c r="CO416" s="51"/>
      <c r="CP416" s="51"/>
      <c r="CQ416" s="51"/>
      <c r="CR416" s="51"/>
      <c r="CS416" s="51"/>
      <c r="CT416" s="51"/>
      <c r="CU416" s="51"/>
      <c r="CV416" s="51"/>
      <c r="CW416" s="51"/>
      <c r="CX416" s="51"/>
      <c r="CY416" s="51"/>
      <c r="CZ416" s="51"/>
      <c r="DA416" s="51"/>
      <c r="DB416" s="51"/>
      <c r="DC416" s="51"/>
      <c r="DD416" s="51"/>
      <c r="DE416" s="51"/>
      <c r="DF416" s="51"/>
    </row>
    <row r="417" spans="1:110">
      <c r="A417" s="61"/>
      <c r="C417" s="51"/>
      <c r="D417" s="67"/>
      <c r="E417" s="78"/>
      <c r="F417" s="51"/>
      <c r="G417" s="67"/>
      <c r="H417" s="51"/>
      <c r="I417" s="51"/>
      <c r="J417" s="51"/>
      <c r="K417" s="67"/>
      <c r="L417" s="72"/>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c r="BT417" s="51"/>
      <c r="BU417" s="51"/>
      <c r="BV417" s="51"/>
      <c r="BW417" s="51"/>
      <c r="BX417" s="51"/>
      <c r="BY417" s="51"/>
      <c r="BZ417" s="51"/>
      <c r="CA417" s="51"/>
      <c r="CB417" s="51"/>
      <c r="CC417" s="51"/>
      <c r="CD417" s="51"/>
      <c r="CE417" s="51"/>
      <c r="CF417" s="51"/>
      <c r="CG417" s="51"/>
      <c r="CH417" s="51"/>
      <c r="CI417" s="51"/>
      <c r="CJ417" s="51"/>
      <c r="CK417" s="51"/>
      <c r="CL417" s="51"/>
      <c r="CM417" s="51"/>
      <c r="CN417" s="51"/>
      <c r="CO417" s="51"/>
      <c r="CP417" s="51"/>
      <c r="CQ417" s="51"/>
      <c r="CR417" s="51"/>
      <c r="CS417" s="51"/>
      <c r="CT417" s="51"/>
      <c r="CU417" s="51"/>
      <c r="CV417" s="51"/>
      <c r="CW417" s="51"/>
      <c r="CX417" s="51"/>
      <c r="CY417" s="51"/>
      <c r="CZ417" s="51"/>
      <c r="DA417" s="51"/>
      <c r="DB417" s="51"/>
      <c r="DC417" s="51"/>
      <c r="DD417" s="51"/>
      <c r="DE417" s="51"/>
      <c r="DF417" s="51"/>
    </row>
    <row r="418" spans="1:110">
      <c r="A418" s="61"/>
      <c r="C418" s="51"/>
      <c r="D418" s="67"/>
      <c r="E418" s="78"/>
      <c r="F418" s="51"/>
      <c r="G418" s="67"/>
      <c r="H418" s="51"/>
      <c r="I418" s="51"/>
      <c r="J418" s="51"/>
      <c r="K418" s="67"/>
      <c r="L418" s="72"/>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c r="BT418" s="51"/>
      <c r="BU418" s="51"/>
      <c r="BV418" s="51"/>
      <c r="BW418" s="51"/>
      <c r="BX418" s="51"/>
      <c r="BY418" s="51"/>
      <c r="BZ418" s="51"/>
      <c r="CA418" s="51"/>
      <c r="CB418" s="51"/>
      <c r="CC418" s="51"/>
      <c r="CD418" s="51"/>
      <c r="CE418" s="51"/>
      <c r="CF418" s="51"/>
      <c r="CG418" s="51"/>
      <c r="CH418" s="51"/>
      <c r="CI418" s="51"/>
      <c r="CJ418" s="51"/>
      <c r="CK418" s="51"/>
      <c r="CL418" s="51"/>
      <c r="CM418" s="51"/>
      <c r="CN418" s="51"/>
      <c r="CO418" s="51"/>
      <c r="CP418" s="51"/>
      <c r="CQ418" s="51"/>
      <c r="CR418" s="51"/>
      <c r="CS418" s="51"/>
      <c r="CT418" s="51"/>
      <c r="CU418" s="51"/>
      <c r="CV418" s="51"/>
      <c r="CW418" s="51"/>
      <c r="CX418" s="51"/>
      <c r="CY418" s="51"/>
      <c r="CZ418" s="51"/>
      <c r="DA418" s="51"/>
      <c r="DB418" s="51"/>
      <c r="DC418" s="51"/>
      <c r="DD418" s="51"/>
      <c r="DE418" s="51"/>
      <c r="DF418" s="51"/>
    </row>
    <row r="419" spans="1:110">
      <c r="A419" s="61"/>
      <c r="C419" s="51"/>
      <c r="D419" s="67"/>
      <c r="E419" s="78"/>
      <c r="F419" s="51"/>
      <c r="G419" s="67"/>
      <c r="H419" s="51"/>
      <c r="I419" s="51"/>
      <c r="J419" s="51"/>
      <c r="K419" s="67"/>
      <c r="L419" s="72"/>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c r="BT419" s="51"/>
      <c r="BU419" s="51"/>
      <c r="BV419" s="51"/>
      <c r="BW419" s="51"/>
      <c r="BX419" s="51"/>
      <c r="BY419" s="51"/>
      <c r="BZ419" s="51"/>
      <c r="CA419" s="51"/>
      <c r="CB419" s="51"/>
      <c r="CC419" s="51"/>
      <c r="CD419" s="51"/>
      <c r="CE419" s="51"/>
      <c r="CF419" s="51"/>
      <c r="CG419" s="51"/>
      <c r="CH419" s="51"/>
      <c r="CI419" s="51"/>
      <c r="CJ419" s="51"/>
      <c r="CK419" s="51"/>
      <c r="CL419" s="51"/>
      <c r="CM419" s="51"/>
      <c r="CN419" s="51"/>
      <c r="CO419" s="51"/>
      <c r="CP419" s="51"/>
      <c r="CQ419" s="51"/>
      <c r="CR419" s="51"/>
      <c r="CS419" s="51"/>
      <c r="CT419" s="51"/>
      <c r="CU419" s="51"/>
      <c r="CV419" s="51"/>
      <c r="CW419" s="51"/>
      <c r="CX419" s="51"/>
      <c r="CY419" s="51"/>
      <c r="CZ419" s="51"/>
      <c r="DA419" s="51"/>
      <c r="DB419" s="51"/>
      <c r="DC419" s="51"/>
      <c r="DD419" s="51"/>
      <c r="DE419" s="51"/>
      <c r="DF419" s="51"/>
    </row>
    <row r="420" spans="1:110">
      <c r="A420" s="61"/>
      <c r="C420" s="51"/>
      <c r="D420" s="67"/>
      <c r="E420" s="78"/>
      <c r="F420" s="51"/>
      <c r="G420" s="67"/>
      <c r="H420" s="51"/>
      <c r="I420" s="51"/>
      <c r="J420" s="51"/>
      <c r="K420" s="67"/>
      <c r="L420" s="72"/>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c r="BT420" s="51"/>
      <c r="BU420" s="51"/>
      <c r="BV420" s="51"/>
      <c r="BW420" s="51"/>
      <c r="BX420" s="51"/>
      <c r="BY420" s="51"/>
      <c r="BZ420" s="51"/>
      <c r="CA420" s="51"/>
      <c r="CB420" s="51"/>
      <c r="CC420" s="51"/>
      <c r="CD420" s="51"/>
      <c r="CE420" s="51"/>
      <c r="CF420" s="51"/>
      <c r="CG420" s="51"/>
      <c r="CH420" s="51"/>
      <c r="CI420" s="51"/>
      <c r="CJ420" s="51"/>
      <c r="CK420" s="51"/>
      <c r="CL420" s="51"/>
      <c r="CM420" s="51"/>
      <c r="CN420" s="51"/>
      <c r="CO420" s="51"/>
      <c r="CP420" s="51"/>
      <c r="CQ420" s="51"/>
      <c r="CR420" s="51"/>
      <c r="CS420" s="51"/>
      <c r="CT420" s="51"/>
      <c r="CU420" s="51"/>
      <c r="CV420" s="51"/>
      <c r="CW420" s="51"/>
      <c r="CX420" s="51"/>
      <c r="CY420" s="51"/>
      <c r="CZ420" s="51"/>
      <c r="DA420" s="51"/>
      <c r="DB420" s="51"/>
      <c r="DC420" s="51"/>
      <c r="DD420" s="51"/>
      <c r="DE420" s="51"/>
      <c r="DF420" s="51"/>
    </row>
    <row r="421" spans="1:110">
      <c r="A421" s="61"/>
      <c r="C421" s="51"/>
      <c r="D421" s="67"/>
      <c r="E421" s="78"/>
      <c r="F421" s="51"/>
      <c r="G421" s="67"/>
      <c r="H421" s="51"/>
      <c r="I421" s="51"/>
      <c r="J421" s="51"/>
      <c r="K421" s="67"/>
      <c r="L421" s="72"/>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c r="BT421" s="51"/>
      <c r="BU421" s="51"/>
      <c r="BV421" s="51"/>
      <c r="BW421" s="51"/>
      <c r="BX421" s="51"/>
      <c r="BY421" s="51"/>
      <c r="BZ421" s="51"/>
      <c r="CA421" s="51"/>
      <c r="CB421" s="51"/>
      <c r="CC421" s="51"/>
      <c r="CD421" s="51"/>
      <c r="CE421" s="51"/>
      <c r="CF421" s="51"/>
      <c r="CG421" s="51"/>
      <c r="CH421" s="51"/>
      <c r="CI421" s="51"/>
      <c r="CJ421" s="51"/>
      <c r="CK421" s="51"/>
      <c r="CL421" s="51"/>
      <c r="CM421" s="51"/>
      <c r="CN421" s="51"/>
      <c r="CO421" s="51"/>
      <c r="CP421" s="51"/>
      <c r="CQ421" s="51"/>
      <c r="CR421" s="51"/>
      <c r="CS421" s="51"/>
      <c r="CT421" s="51"/>
      <c r="CU421" s="51"/>
      <c r="CV421" s="51"/>
      <c r="CW421" s="51"/>
      <c r="CX421" s="51"/>
      <c r="CY421" s="51"/>
      <c r="CZ421" s="51"/>
      <c r="DA421" s="51"/>
      <c r="DB421" s="51"/>
      <c r="DC421" s="51"/>
      <c r="DD421" s="51"/>
      <c r="DE421" s="51"/>
      <c r="DF421" s="51"/>
    </row>
    <row r="422" spans="1:110">
      <c r="A422" s="61"/>
      <c r="C422" s="51"/>
      <c r="D422" s="67"/>
      <c r="E422" s="78"/>
      <c r="F422" s="51"/>
      <c r="G422" s="67"/>
      <c r="H422" s="51"/>
      <c r="I422" s="51"/>
      <c r="J422" s="51"/>
      <c r="K422" s="67"/>
      <c r="L422" s="72"/>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c r="BT422" s="51"/>
      <c r="BU422" s="51"/>
      <c r="BV422" s="51"/>
      <c r="BW422" s="51"/>
      <c r="BX422" s="51"/>
      <c r="BY422" s="51"/>
      <c r="BZ422" s="51"/>
      <c r="CA422" s="51"/>
      <c r="CB422" s="51"/>
      <c r="CC422" s="51"/>
      <c r="CD422" s="51"/>
      <c r="CE422" s="51"/>
      <c r="CF422" s="51"/>
      <c r="CG422" s="51"/>
      <c r="CH422" s="51"/>
      <c r="CI422" s="51"/>
      <c r="CJ422" s="51"/>
      <c r="CK422" s="51"/>
      <c r="CL422" s="51"/>
      <c r="CM422" s="51"/>
      <c r="CN422" s="51"/>
      <c r="CO422" s="51"/>
      <c r="CP422" s="51"/>
      <c r="CQ422" s="51"/>
      <c r="CR422" s="51"/>
      <c r="CS422" s="51"/>
      <c r="CT422" s="51"/>
      <c r="CU422" s="51"/>
      <c r="CV422" s="51"/>
      <c r="CW422" s="51"/>
      <c r="CX422" s="51"/>
      <c r="CY422" s="51"/>
      <c r="CZ422" s="51"/>
      <c r="DA422" s="51"/>
      <c r="DB422" s="51"/>
      <c r="DC422" s="51"/>
      <c r="DD422" s="51"/>
      <c r="DE422" s="51"/>
      <c r="DF422" s="51"/>
    </row>
    <row r="423" spans="1:110">
      <c r="A423" s="61"/>
      <c r="C423" s="51"/>
      <c r="D423" s="67"/>
      <c r="E423" s="78"/>
      <c r="F423" s="51"/>
      <c r="G423" s="67"/>
      <c r="H423" s="51"/>
      <c r="I423" s="51"/>
      <c r="J423" s="51"/>
      <c r="K423" s="67"/>
      <c r="L423" s="72"/>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c r="BT423" s="51"/>
      <c r="BU423" s="51"/>
      <c r="BV423" s="51"/>
      <c r="BW423" s="51"/>
      <c r="BX423" s="51"/>
      <c r="BY423" s="51"/>
      <c r="BZ423" s="51"/>
      <c r="CA423" s="51"/>
      <c r="CB423" s="51"/>
      <c r="CC423" s="51"/>
      <c r="CD423" s="51"/>
      <c r="CE423" s="51"/>
      <c r="CF423" s="51"/>
      <c r="CG423" s="51"/>
      <c r="CH423" s="51"/>
      <c r="CI423" s="51"/>
      <c r="CJ423" s="51"/>
      <c r="CK423" s="51"/>
      <c r="CL423" s="51"/>
      <c r="CM423" s="51"/>
      <c r="CN423" s="51"/>
      <c r="CO423" s="51"/>
      <c r="CP423" s="51"/>
      <c r="CQ423" s="51"/>
      <c r="CR423" s="51"/>
      <c r="CS423" s="51"/>
      <c r="CT423" s="51"/>
      <c r="CU423" s="51"/>
      <c r="CV423" s="51"/>
      <c r="CW423" s="51"/>
      <c r="CX423" s="51"/>
      <c r="CY423" s="51"/>
      <c r="CZ423" s="51"/>
      <c r="DA423" s="51"/>
      <c r="DB423" s="51"/>
      <c r="DC423" s="51"/>
      <c r="DD423" s="51"/>
      <c r="DE423" s="51"/>
      <c r="DF423" s="51"/>
    </row>
    <row r="424" spans="1:110">
      <c r="A424" s="61"/>
      <c r="C424" s="51"/>
      <c r="D424" s="67"/>
      <c r="E424" s="78"/>
      <c r="F424" s="51"/>
      <c r="G424" s="67"/>
      <c r="H424" s="51"/>
      <c r="I424" s="51"/>
      <c r="J424" s="51"/>
      <c r="K424" s="67"/>
      <c r="L424" s="72"/>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c r="BR424" s="51"/>
      <c r="BS424" s="51"/>
      <c r="BT424" s="51"/>
      <c r="BU424" s="51"/>
      <c r="BV424" s="51"/>
      <c r="BW424" s="51"/>
      <c r="BX424" s="51"/>
      <c r="BY424" s="51"/>
      <c r="BZ424" s="51"/>
      <c r="CA424" s="51"/>
      <c r="CB424" s="51"/>
      <c r="CC424" s="51"/>
      <c r="CD424" s="51"/>
      <c r="CE424" s="51"/>
      <c r="CF424" s="51"/>
      <c r="CG424" s="51"/>
      <c r="CH424" s="51"/>
      <c r="CI424" s="51"/>
      <c r="CJ424" s="51"/>
      <c r="CK424" s="51"/>
      <c r="CL424" s="51"/>
      <c r="CM424" s="51"/>
      <c r="CN424" s="51"/>
      <c r="CO424" s="51"/>
      <c r="CP424" s="51"/>
      <c r="CQ424" s="51"/>
      <c r="CR424" s="51"/>
      <c r="CS424" s="51"/>
      <c r="CT424" s="51"/>
      <c r="CU424" s="51"/>
      <c r="CV424" s="51"/>
      <c r="CW424" s="51"/>
      <c r="CX424" s="51"/>
      <c r="CY424" s="51"/>
      <c r="CZ424" s="51"/>
      <c r="DA424" s="51"/>
      <c r="DB424" s="51"/>
      <c r="DC424" s="51"/>
      <c r="DD424" s="51"/>
      <c r="DE424" s="51"/>
      <c r="DF424" s="51"/>
    </row>
    <row r="425" spans="1:110">
      <c r="A425" s="61"/>
      <c r="C425" s="51"/>
      <c r="D425" s="67"/>
      <c r="E425" s="78"/>
      <c r="F425" s="51"/>
      <c r="G425" s="67"/>
      <c r="H425" s="51"/>
      <c r="I425" s="51"/>
      <c r="J425" s="51"/>
      <c r="K425" s="67"/>
      <c r="L425" s="72"/>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c r="BR425" s="51"/>
      <c r="BS425" s="51"/>
      <c r="BT425" s="51"/>
      <c r="BU425" s="51"/>
      <c r="BV425" s="51"/>
      <c r="BW425" s="51"/>
      <c r="BX425" s="51"/>
      <c r="BY425" s="51"/>
      <c r="BZ425" s="51"/>
      <c r="CA425" s="51"/>
      <c r="CB425" s="51"/>
      <c r="CC425" s="51"/>
      <c r="CD425" s="51"/>
      <c r="CE425" s="51"/>
      <c r="CF425" s="51"/>
      <c r="CG425" s="51"/>
      <c r="CH425" s="51"/>
      <c r="CI425" s="51"/>
      <c r="CJ425" s="51"/>
      <c r="CK425" s="51"/>
      <c r="CL425" s="51"/>
      <c r="CM425" s="51"/>
      <c r="CN425" s="51"/>
      <c r="CO425" s="51"/>
      <c r="CP425" s="51"/>
      <c r="CQ425" s="51"/>
      <c r="CR425" s="51"/>
      <c r="CS425" s="51"/>
      <c r="CT425" s="51"/>
      <c r="CU425" s="51"/>
      <c r="CV425" s="51"/>
      <c r="CW425" s="51"/>
      <c r="CX425" s="51"/>
      <c r="CY425" s="51"/>
      <c r="CZ425" s="51"/>
      <c r="DA425" s="51"/>
      <c r="DB425" s="51"/>
      <c r="DC425" s="51"/>
      <c r="DD425" s="51"/>
      <c r="DE425" s="51"/>
      <c r="DF425" s="51"/>
    </row>
    <row r="426" spans="1:110">
      <c r="A426" s="61"/>
      <c r="C426" s="51"/>
      <c r="D426" s="67"/>
      <c r="E426" s="78"/>
      <c r="F426" s="51"/>
      <c r="G426" s="67"/>
      <c r="H426" s="51"/>
      <c r="I426" s="51"/>
      <c r="J426" s="51"/>
      <c r="K426" s="67"/>
      <c r="L426" s="72"/>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c r="BR426" s="51"/>
      <c r="BS426" s="51"/>
      <c r="BT426" s="51"/>
      <c r="BU426" s="51"/>
      <c r="BV426" s="51"/>
      <c r="BW426" s="51"/>
      <c r="BX426" s="51"/>
      <c r="BY426" s="51"/>
      <c r="BZ426" s="51"/>
      <c r="CA426" s="51"/>
      <c r="CB426" s="51"/>
      <c r="CC426" s="51"/>
      <c r="CD426" s="51"/>
      <c r="CE426" s="51"/>
      <c r="CF426" s="51"/>
      <c r="CG426" s="51"/>
      <c r="CH426" s="51"/>
      <c r="CI426" s="51"/>
      <c r="CJ426" s="51"/>
      <c r="CK426" s="51"/>
      <c r="CL426" s="51"/>
      <c r="CM426" s="51"/>
      <c r="CN426" s="51"/>
      <c r="CO426" s="51"/>
      <c r="CP426" s="51"/>
      <c r="CQ426" s="51"/>
      <c r="CR426" s="51"/>
      <c r="CS426" s="51"/>
      <c r="CT426" s="51"/>
      <c r="CU426" s="51"/>
      <c r="CV426" s="51"/>
      <c r="CW426" s="51"/>
      <c r="CX426" s="51"/>
      <c r="CY426" s="51"/>
      <c r="CZ426" s="51"/>
      <c r="DA426" s="51"/>
      <c r="DB426" s="51"/>
      <c r="DC426" s="51"/>
      <c r="DD426" s="51"/>
      <c r="DE426" s="51"/>
      <c r="DF426" s="51"/>
    </row>
    <row r="427" spans="1:110">
      <c r="A427" s="61"/>
      <c r="C427" s="51"/>
      <c r="D427" s="67"/>
      <c r="E427" s="78"/>
      <c r="F427" s="51"/>
      <c r="G427" s="67"/>
      <c r="H427" s="51"/>
      <c r="I427" s="51"/>
      <c r="J427" s="51"/>
      <c r="K427" s="67"/>
      <c r="L427" s="72"/>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c r="BR427" s="51"/>
      <c r="BS427" s="51"/>
      <c r="BT427" s="51"/>
      <c r="BU427" s="51"/>
      <c r="BV427" s="51"/>
      <c r="BW427" s="51"/>
      <c r="BX427" s="51"/>
      <c r="BY427" s="51"/>
      <c r="BZ427" s="51"/>
      <c r="CA427" s="51"/>
      <c r="CB427" s="51"/>
      <c r="CC427" s="51"/>
      <c r="CD427" s="51"/>
      <c r="CE427" s="51"/>
      <c r="CF427" s="51"/>
      <c r="CG427" s="51"/>
      <c r="CH427" s="51"/>
      <c r="CI427" s="51"/>
      <c r="CJ427" s="51"/>
      <c r="CK427" s="51"/>
      <c r="CL427" s="51"/>
      <c r="CM427" s="51"/>
      <c r="CN427" s="51"/>
      <c r="CO427" s="51"/>
      <c r="CP427" s="51"/>
      <c r="CQ427" s="51"/>
      <c r="CR427" s="51"/>
      <c r="CS427" s="51"/>
      <c r="CT427" s="51"/>
      <c r="CU427" s="51"/>
      <c r="CV427" s="51"/>
      <c r="CW427" s="51"/>
      <c r="CX427" s="51"/>
      <c r="CY427" s="51"/>
      <c r="CZ427" s="51"/>
      <c r="DA427" s="51"/>
      <c r="DB427" s="51"/>
      <c r="DC427" s="51"/>
      <c r="DD427" s="51"/>
      <c r="DE427" s="51"/>
      <c r="DF427" s="51"/>
    </row>
    <row r="428" spans="1:110">
      <c r="A428" s="61"/>
      <c r="C428" s="51"/>
      <c r="D428" s="67"/>
      <c r="E428" s="78"/>
      <c r="F428" s="51"/>
      <c r="G428" s="67"/>
      <c r="H428" s="51"/>
      <c r="I428" s="51"/>
      <c r="J428" s="51"/>
      <c r="K428" s="67"/>
      <c r="L428" s="72"/>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c r="BR428" s="51"/>
      <c r="BS428" s="51"/>
      <c r="BT428" s="51"/>
      <c r="BU428" s="51"/>
      <c r="BV428" s="51"/>
      <c r="BW428" s="51"/>
      <c r="BX428" s="51"/>
      <c r="BY428" s="51"/>
      <c r="BZ428" s="51"/>
      <c r="CA428" s="51"/>
      <c r="CB428" s="51"/>
      <c r="CC428" s="51"/>
      <c r="CD428" s="51"/>
      <c r="CE428" s="51"/>
      <c r="CF428" s="51"/>
      <c r="CG428" s="51"/>
      <c r="CH428" s="51"/>
      <c r="CI428" s="51"/>
      <c r="CJ428" s="51"/>
      <c r="CK428" s="51"/>
      <c r="CL428" s="51"/>
      <c r="CM428" s="51"/>
      <c r="CN428" s="51"/>
      <c r="CO428" s="51"/>
      <c r="CP428" s="51"/>
      <c r="CQ428" s="51"/>
      <c r="CR428" s="51"/>
      <c r="CS428" s="51"/>
      <c r="CT428" s="51"/>
      <c r="CU428" s="51"/>
      <c r="CV428" s="51"/>
      <c r="CW428" s="51"/>
      <c r="CX428" s="51"/>
      <c r="CY428" s="51"/>
      <c r="CZ428" s="51"/>
      <c r="DA428" s="51"/>
      <c r="DB428" s="51"/>
      <c r="DC428" s="51"/>
      <c r="DD428" s="51"/>
      <c r="DE428" s="51"/>
      <c r="DF428" s="51"/>
    </row>
    <row r="429" spans="1:110">
      <c r="A429" s="61"/>
      <c r="C429" s="51"/>
      <c r="D429" s="67"/>
      <c r="E429" s="78"/>
      <c r="F429" s="51"/>
      <c r="G429" s="67"/>
      <c r="H429" s="51"/>
      <c r="I429" s="51"/>
      <c r="J429" s="51"/>
      <c r="K429" s="67"/>
      <c r="L429" s="72"/>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c r="BO429" s="51"/>
      <c r="BP429" s="51"/>
      <c r="BQ429" s="51"/>
      <c r="BR429" s="51"/>
      <c r="BS429" s="51"/>
      <c r="BT429" s="51"/>
      <c r="BU429" s="51"/>
      <c r="BV429" s="51"/>
      <c r="BW429" s="51"/>
      <c r="BX429" s="51"/>
      <c r="BY429" s="51"/>
      <c r="BZ429" s="51"/>
      <c r="CA429" s="51"/>
      <c r="CB429" s="51"/>
      <c r="CC429" s="51"/>
      <c r="CD429" s="51"/>
      <c r="CE429" s="51"/>
      <c r="CF429" s="51"/>
      <c r="CG429" s="51"/>
      <c r="CH429" s="51"/>
      <c r="CI429" s="51"/>
      <c r="CJ429" s="51"/>
      <c r="CK429" s="51"/>
      <c r="CL429" s="51"/>
      <c r="CM429" s="51"/>
      <c r="CN429" s="51"/>
      <c r="CO429" s="51"/>
      <c r="CP429" s="51"/>
      <c r="CQ429" s="51"/>
      <c r="CR429" s="51"/>
      <c r="CS429" s="51"/>
      <c r="CT429" s="51"/>
      <c r="CU429" s="51"/>
      <c r="CV429" s="51"/>
      <c r="CW429" s="51"/>
      <c r="CX429" s="51"/>
      <c r="CY429" s="51"/>
      <c r="CZ429" s="51"/>
      <c r="DA429" s="51"/>
      <c r="DB429" s="51"/>
      <c r="DC429" s="51"/>
      <c r="DD429" s="51"/>
      <c r="DE429" s="51"/>
      <c r="DF429" s="51"/>
    </row>
    <row r="430" spans="1:110">
      <c r="A430" s="61"/>
      <c r="C430" s="51"/>
      <c r="D430" s="67"/>
      <c r="E430" s="78"/>
      <c r="F430" s="51"/>
      <c r="G430" s="67"/>
      <c r="H430" s="51"/>
      <c r="I430" s="51"/>
      <c r="J430" s="51"/>
      <c r="K430" s="67"/>
      <c r="L430" s="72"/>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c r="BO430" s="51"/>
      <c r="BP430" s="51"/>
      <c r="BQ430" s="51"/>
      <c r="BR430" s="51"/>
      <c r="BS430" s="51"/>
      <c r="BT430" s="51"/>
      <c r="BU430" s="51"/>
      <c r="BV430" s="51"/>
      <c r="BW430" s="51"/>
      <c r="BX430" s="51"/>
      <c r="BY430" s="51"/>
      <c r="BZ430" s="51"/>
      <c r="CA430" s="51"/>
      <c r="CB430" s="51"/>
      <c r="CC430" s="51"/>
      <c r="CD430" s="51"/>
      <c r="CE430" s="51"/>
      <c r="CF430" s="51"/>
      <c r="CG430" s="51"/>
      <c r="CH430" s="51"/>
      <c r="CI430" s="51"/>
      <c r="CJ430" s="51"/>
      <c r="CK430" s="51"/>
      <c r="CL430" s="51"/>
      <c r="CM430" s="51"/>
      <c r="CN430" s="51"/>
      <c r="CO430" s="51"/>
      <c r="CP430" s="51"/>
      <c r="CQ430" s="51"/>
      <c r="CR430" s="51"/>
      <c r="CS430" s="51"/>
      <c r="CT430" s="51"/>
      <c r="CU430" s="51"/>
      <c r="CV430" s="51"/>
      <c r="CW430" s="51"/>
      <c r="CX430" s="51"/>
      <c r="CY430" s="51"/>
      <c r="CZ430" s="51"/>
      <c r="DA430" s="51"/>
      <c r="DB430" s="51"/>
      <c r="DC430" s="51"/>
      <c r="DD430" s="51"/>
      <c r="DE430" s="51"/>
      <c r="DF430" s="51"/>
    </row>
    <row r="431" spans="1:110">
      <c r="A431" s="61"/>
      <c r="C431" s="51"/>
      <c r="D431" s="67"/>
      <c r="E431" s="78"/>
      <c r="F431" s="51"/>
      <c r="G431" s="67"/>
      <c r="H431" s="51"/>
      <c r="I431" s="51"/>
      <c r="J431" s="51"/>
      <c r="K431" s="67"/>
      <c r="L431" s="72"/>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c r="BO431" s="51"/>
      <c r="BP431" s="51"/>
      <c r="BQ431" s="51"/>
      <c r="BR431" s="51"/>
      <c r="BS431" s="51"/>
      <c r="BT431" s="51"/>
      <c r="BU431" s="51"/>
      <c r="BV431" s="51"/>
      <c r="BW431" s="51"/>
      <c r="BX431" s="51"/>
      <c r="BY431" s="51"/>
      <c r="BZ431" s="51"/>
      <c r="CA431" s="51"/>
      <c r="CB431" s="51"/>
      <c r="CC431" s="51"/>
      <c r="CD431" s="51"/>
      <c r="CE431" s="51"/>
      <c r="CF431" s="51"/>
      <c r="CG431" s="51"/>
      <c r="CH431" s="51"/>
      <c r="CI431" s="51"/>
      <c r="CJ431" s="51"/>
      <c r="CK431" s="51"/>
      <c r="CL431" s="51"/>
      <c r="CM431" s="51"/>
      <c r="CN431" s="51"/>
      <c r="CO431" s="51"/>
      <c r="CP431" s="51"/>
      <c r="CQ431" s="51"/>
      <c r="CR431" s="51"/>
      <c r="CS431" s="51"/>
      <c r="CT431" s="51"/>
      <c r="CU431" s="51"/>
      <c r="CV431" s="51"/>
      <c r="CW431" s="51"/>
      <c r="CX431" s="51"/>
      <c r="CY431" s="51"/>
      <c r="CZ431" s="51"/>
      <c r="DA431" s="51"/>
      <c r="DB431" s="51"/>
      <c r="DC431" s="51"/>
      <c r="DD431" s="51"/>
      <c r="DE431" s="51"/>
      <c r="DF431" s="51"/>
    </row>
    <row r="432" spans="1:110">
      <c r="A432" s="61"/>
      <c r="C432" s="51"/>
      <c r="D432" s="67"/>
      <c r="E432" s="78"/>
      <c r="F432" s="51"/>
      <c r="G432" s="67"/>
      <c r="H432" s="51"/>
      <c r="I432" s="51"/>
      <c r="J432" s="51"/>
      <c r="K432" s="67"/>
      <c r="L432" s="72"/>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c r="BO432" s="51"/>
      <c r="BP432" s="51"/>
      <c r="BQ432" s="51"/>
      <c r="BR432" s="51"/>
      <c r="BS432" s="51"/>
      <c r="BT432" s="51"/>
      <c r="BU432" s="51"/>
      <c r="BV432" s="51"/>
      <c r="BW432" s="51"/>
      <c r="BX432" s="51"/>
      <c r="BY432" s="51"/>
      <c r="BZ432" s="51"/>
      <c r="CA432" s="51"/>
      <c r="CB432" s="51"/>
      <c r="CC432" s="51"/>
      <c r="CD432" s="51"/>
      <c r="CE432" s="51"/>
      <c r="CF432" s="51"/>
      <c r="CG432" s="51"/>
      <c r="CH432" s="51"/>
      <c r="CI432" s="51"/>
      <c r="CJ432" s="51"/>
      <c r="CK432" s="51"/>
      <c r="CL432" s="51"/>
      <c r="CM432" s="51"/>
      <c r="CN432" s="51"/>
      <c r="CO432" s="51"/>
      <c r="CP432" s="51"/>
      <c r="CQ432" s="51"/>
      <c r="CR432" s="51"/>
      <c r="CS432" s="51"/>
      <c r="CT432" s="51"/>
      <c r="CU432" s="51"/>
      <c r="CV432" s="51"/>
      <c r="CW432" s="51"/>
      <c r="CX432" s="51"/>
      <c r="CY432" s="51"/>
      <c r="CZ432" s="51"/>
      <c r="DA432" s="51"/>
      <c r="DB432" s="51"/>
      <c r="DC432" s="51"/>
      <c r="DD432" s="51"/>
      <c r="DE432" s="51"/>
      <c r="DF432" s="51"/>
    </row>
    <row r="433" spans="1:110">
      <c r="A433" s="61"/>
      <c r="C433" s="51"/>
      <c r="D433" s="67"/>
      <c r="E433" s="78"/>
      <c r="F433" s="51"/>
      <c r="G433" s="67"/>
      <c r="H433" s="51"/>
      <c r="I433" s="51"/>
      <c r="J433" s="51"/>
      <c r="K433" s="67"/>
      <c r="L433" s="72"/>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c r="BT433" s="51"/>
      <c r="BU433" s="51"/>
      <c r="BV433" s="51"/>
      <c r="BW433" s="51"/>
      <c r="BX433" s="51"/>
      <c r="BY433" s="51"/>
      <c r="BZ433" s="51"/>
      <c r="CA433" s="51"/>
      <c r="CB433" s="51"/>
      <c r="CC433" s="51"/>
      <c r="CD433" s="51"/>
      <c r="CE433" s="51"/>
      <c r="CF433" s="51"/>
      <c r="CG433" s="51"/>
      <c r="CH433" s="51"/>
      <c r="CI433" s="51"/>
      <c r="CJ433" s="51"/>
      <c r="CK433" s="51"/>
      <c r="CL433" s="51"/>
      <c r="CM433" s="51"/>
      <c r="CN433" s="51"/>
      <c r="CO433" s="51"/>
      <c r="CP433" s="51"/>
      <c r="CQ433" s="51"/>
      <c r="CR433" s="51"/>
      <c r="CS433" s="51"/>
      <c r="CT433" s="51"/>
      <c r="CU433" s="51"/>
      <c r="CV433" s="51"/>
      <c r="CW433" s="51"/>
      <c r="CX433" s="51"/>
      <c r="CY433" s="51"/>
      <c r="CZ433" s="51"/>
      <c r="DA433" s="51"/>
      <c r="DB433" s="51"/>
      <c r="DC433" s="51"/>
      <c r="DD433" s="51"/>
      <c r="DE433" s="51"/>
      <c r="DF433" s="51"/>
    </row>
    <row r="434" spans="1:110">
      <c r="A434" s="61"/>
      <c r="C434" s="51"/>
      <c r="D434" s="67"/>
      <c r="E434" s="78"/>
      <c r="F434" s="51"/>
      <c r="G434" s="67"/>
      <c r="H434" s="51"/>
      <c r="I434" s="51"/>
      <c r="J434" s="51"/>
      <c r="K434" s="67"/>
      <c r="L434" s="72"/>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c r="BO434" s="51"/>
      <c r="BP434" s="51"/>
      <c r="BQ434" s="51"/>
      <c r="BR434" s="51"/>
      <c r="BS434" s="51"/>
      <c r="BT434" s="51"/>
      <c r="BU434" s="51"/>
      <c r="BV434" s="51"/>
      <c r="BW434" s="51"/>
      <c r="BX434" s="51"/>
      <c r="BY434" s="51"/>
      <c r="BZ434" s="51"/>
      <c r="CA434" s="51"/>
      <c r="CB434" s="51"/>
      <c r="CC434" s="51"/>
      <c r="CD434" s="51"/>
      <c r="CE434" s="51"/>
      <c r="CF434" s="51"/>
      <c r="CG434" s="51"/>
      <c r="CH434" s="51"/>
      <c r="CI434" s="51"/>
      <c r="CJ434" s="51"/>
      <c r="CK434" s="51"/>
      <c r="CL434" s="51"/>
      <c r="CM434" s="51"/>
      <c r="CN434" s="51"/>
      <c r="CO434" s="51"/>
      <c r="CP434" s="51"/>
      <c r="CQ434" s="51"/>
      <c r="CR434" s="51"/>
      <c r="CS434" s="51"/>
      <c r="CT434" s="51"/>
      <c r="CU434" s="51"/>
      <c r="CV434" s="51"/>
      <c r="CW434" s="51"/>
      <c r="CX434" s="51"/>
      <c r="CY434" s="51"/>
      <c r="CZ434" s="51"/>
      <c r="DA434" s="51"/>
      <c r="DB434" s="51"/>
      <c r="DC434" s="51"/>
      <c r="DD434" s="51"/>
      <c r="DE434" s="51"/>
      <c r="DF434" s="51"/>
    </row>
    <row r="435" spans="1:110">
      <c r="A435" s="61"/>
      <c r="C435" s="51"/>
      <c r="D435" s="67"/>
      <c r="E435" s="78"/>
      <c r="F435" s="51"/>
      <c r="G435" s="67"/>
      <c r="H435" s="51"/>
      <c r="I435" s="51"/>
      <c r="J435" s="51"/>
      <c r="K435" s="67"/>
      <c r="L435" s="72"/>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c r="BO435" s="51"/>
      <c r="BP435" s="51"/>
      <c r="BQ435" s="51"/>
      <c r="BR435" s="51"/>
      <c r="BS435" s="51"/>
      <c r="BT435" s="51"/>
      <c r="BU435" s="51"/>
      <c r="BV435" s="51"/>
      <c r="BW435" s="51"/>
      <c r="BX435" s="51"/>
      <c r="BY435" s="51"/>
      <c r="BZ435" s="51"/>
      <c r="CA435" s="51"/>
      <c r="CB435" s="51"/>
      <c r="CC435" s="51"/>
      <c r="CD435" s="51"/>
      <c r="CE435" s="51"/>
      <c r="CF435" s="51"/>
      <c r="CG435" s="51"/>
      <c r="CH435" s="51"/>
      <c r="CI435" s="51"/>
      <c r="CJ435" s="51"/>
      <c r="CK435" s="51"/>
      <c r="CL435" s="51"/>
      <c r="CM435" s="51"/>
      <c r="CN435" s="51"/>
      <c r="CO435" s="51"/>
      <c r="CP435" s="51"/>
      <c r="CQ435" s="51"/>
      <c r="CR435" s="51"/>
      <c r="CS435" s="51"/>
      <c r="CT435" s="51"/>
      <c r="CU435" s="51"/>
      <c r="CV435" s="51"/>
      <c r="CW435" s="51"/>
      <c r="CX435" s="51"/>
      <c r="CY435" s="51"/>
      <c r="CZ435" s="51"/>
      <c r="DA435" s="51"/>
      <c r="DB435" s="51"/>
      <c r="DC435" s="51"/>
      <c r="DD435" s="51"/>
      <c r="DE435" s="51"/>
      <c r="DF435" s="51"/>
    </row>
    <row r="436" spans="1:110">
      <c r="A436" s="61"/>
      <c r="C436" s="51"/>
      <c r="D436" s="67"/>
      <c r="E436" s="78"/>
      <c r="F436" s="51"/>
      <c r="G436" s="67"/>
      <c r="H436" s="51"/>
      <c r="I436" s="51"/>
      <c r="J436" s="51"/>
      <c r="K436" s="67"/>
      <c r="L436" s="72"/>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51"/>
      <c r="BL436" s="51"/>
      <c r="BM436" s="51"/>
      <c r="BN436" s="51"/>
      <c r="BO436" s="51"/>
      <c r="BP436" s="51"/>
      <c r="BQ436" s="51"/>
      <c r="BR436" s="51"/>
      <c r="BS436" s="51"/>
      <c r="BT436" s="51"/>
      <c r="BU436" s="51"/>
      <c r="BV436" s="51"/>
      <c r="BW436" s="51"/>
      <c r="BX436" s="51"/>
      <c r="BY436" s="51"/>
      <c r="BZ436" s="51"/>
      <c r="CA436" s="51"/>
      <c r="CB436" s="51"/>
      <c r="CC436" s="51"/>
      <c r="CD436" s="51"/>
      <c r="CE436" s="51"/>
      <c r="CF436" s="51"/>
      <c r="CG436" s="51"/>
      <c r="CH436" s="51"/>
      <c r="CI436" s="51"/>
      <c r="CJ436" s="51"/>
      <c r="CK436" s="51"/>
      <c r="CL436" s="51"/>
      <c r="CM436" s="51"/>
      <c r="CN436" s="51"/>
      <c r="CO436" s="51"/>
      <c r="CP436" s="51"/>
      <c r="CQ436" s="51"/>
      <c r="CR436" s="51"/>
      <c r="CS436" s="51"/>
      <c r="CT436" s="51"/>
      <c r="CU436" s="51"/>
      <c r="CV436" s="51"/>
      <c r="CW436" s="51"/>
      <c r="CX436" s="51"/>
      <c r="CY436" s="51"/>
      <c r="CZ436" s="51"/>
      <c r="DA436" s="51"/>
      <c r="DB436" s="51"/>
      <c r="DC436" s="51"/>
      <c r="DD436" s="51"/>
      <c r="DE436" s="51"/>
      <c r="DF436" s="51"/>
    </row>
    <row r="437" spans="1:110">
      <c r="A437" s="61"/>
      <c r="C437" s="51"/>
      <c r="D437" s="67"/>
      <c r="E437" s="78"/>
      <c r="F437" s="51"/>
      <c r="G437" s="67"/>
      <c r="H437" s="51"/>
      <c r="I437" s="51"/>
      <c r="J437" s="51"/>
      <c r="K437" s="67"/>
      <c r="L437" s="72"/>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c r="BA437" s="51"/>
      <c r="BB437" s="51"/>
      <c r="BC437" s="51"/>
      <c r="BD437" s="51"/>
      <c r="BE437" s="51"/>
      <c r="BF437" s="51"/>
      <c r="BG437" s="51"/>
      <c r="BH437" s="51"/>
      <c r="BI437" s="51"/>
      <c r="BJ437" s="51"/>
      <c r="BK437" s="51"/>
      <c r="BL437" s="51"/>
      <c r="BM437" s="51"/>
      <c r="BN437" s="51"/>
      <c r="BO437" s="51"/>
      <c r="BP437" s="51"/>
      <c r="BQ437" s="51"/>
      <c r="BR437" s="51"/>
      <c r="BS437" s="51"/>
      <c r="BT437" s="51"/>
      <c r="BU437" s="51"/>
      <c r="BV437" s="51"/>
      <c r="BW437" s="51"/>
      <c r="BX437" s="51"/>
      <c r="BY437" s="51"/>
      <c r="BZ437" s="51"/>
      <c r="CA437" s="51"/>
      <c r="CB437" s="51"/>
      <c r="CC437" s="51"/>
      <c r="CD437" s="51"/>
      <c r="CE437" s="51"/>
      <c r="CF437" s="51"/>
      <c r="CG437" s="51"/>
      <c r="CH437" s="51"/>
      <c r="CI437" s="51"/>
      <c r="CJ437" s="51"/>
      <c r="CK437" s="51"/>
      <c r="CL437" s="51"/>
      <c r="CM437" s="51"/>
      <c r="CN437" s="51"/>
      <c r="CO437" s="51"/>
      <c r="CP437" s="51"/>
      <c r="CQ437" s="51"/>
      <c r="CR437" s="51"/>
      <c r="CS437" s="51"/>
      <c r="CT437" s="51"/>
      <c r="CU437" s="51"/>
      <c r="CV437" s="51"/>
      <c r="CW437" s="51"/>
      <c r="CX437" s="51"/>
      <c r="CY437" s="51"/>
      <c r="CZ437" s="51"/>
      <c r="DA437" s="51"/>
      <c r="DB437" s="51"/>
      <c r="DC437" s="51"/>
      <c r="DD437" s="51"/>
      <c r="DE437" s="51"/>
      <c r="DF437" s="51"/>
    </row>
    <row r="438" spans="1:110">
      <c r="A438" s="61"/>
      <c r="C438" s="51"/>
      <c r="D438" s="67"/>
      <c r="E438" s="78"/>
      <c r="F438" s="51"/>
      <c r="G438" s="67"/>
      <c r="H438" s="51"/>
      <c r="I438" s="51"/>
      <c r="J438" s="51"/>
      <c r="K438" s="67"/>
      <c r="L438" s="72"/>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c r="BA438" s="51"/>
      <c r="BB438" s="51"/>
      <c r="BC438" s="51"/>
      <c r="BD438" s="51"/>
      <c r="BE438" s="51"/>
      <c r="BF438" s="51"/>
      <c r="BG438" s="51"/>
      <c r="BH438" s="51"/>
      <c r="BI438" s="51"/>
      <c r="BJ438" s="51"/>
      <c r="BK438" s="51"/>
      <c r="BL438" s="51"/>
      <c r="BM438" s="51"/>
      <c r="BN438" s="51"/>
      <c r="BO438" s="51"/>
      <c r="BP438" s="51"/>
      <c r="BQ438" s="51"/>
      <c r="BR438" s="51"/>
      <c r="BS438" s="51"/>
      <c r="BT438" s="51"/>
      <c r="BU438" s="51"/>
      <c r="BV438" s="51"/>
      <c r="BW438" s="51"/>
      <c r="BX438" s="51"/>
      <c r="BY438" s="51"/>
      <c r="BZ438" s="51"/>
      <c r="CA438" s="51"/>
      <c r="CB438" s="51"/>
      <c r="CC438" s="51"/>
      <c r="CD438" s="51"/>
      <c r="CE438" s="51"/>
      <c r="CF438" s="51"/>
      <c r="CG438" s="51"/>
      <c r="CH438" s="51"/>
      <c r="CI438" s="51"/>
      <c r="CJ438" s="51"/>
      <c r="CK438" s="51"/>
      <c r="CL438" s="51"/>
      <c r="CM438" s="51"/>
      <c r="CN438" s="51"/>
      <c r="CO438" s="51"/>
      <c r="CP438" s="51"/>
      <c r="CQ438" s="51"/>
      <c r="CR438" s="51"/>
      <c r="CS438" s="51"/>
      <c r="CT438" s="51"/>
      <c r="CU438" s="51"/>
      <c r="CV438" s="51"/>
      <c r="CW438" s="51"/>
      <c r="CX438" s="51"/>
      <c r="CY438" s="51"/>
      <c r="CZ438" s="51"/>
      <c r="DA438" s="51"/>
      <c r="DB438" s="51"/>
      <c r="DC438" s="51"/>
      <c r="DD438" s="51"/>
      <c r="DE438" s="51"/>
      <c r="DF438" s="51"/>
    </row>
    <row r="439" spans="1:110">
      <c r="A439" s="61"/>
      <c r="C439" s="51"/>
      <c r="D439" s="67"/>
      <c r="E439" s="78"/>
      <c r="F439" s="51"/>
      <c r="G439" s="67"/>
      <c r="H439" s="51"/>
      <c r="I439" s="51"/>
      <c r="J439" s="51"/>
      <c r="K439" s="67"/>
      <c r="L439" s="72"/>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1"/>
      <c r="BG439" s="51"/>
      <c r="BH439" s="51"/>
      <c r="BI439" s="51"/>
      <c r="BJ439" s="51"/>
      <c r="BK439" s="51"/>
      <c r="BL439" s="51"/>
      <c r="BM439" s="51"/>
      <c r="BN439" s="51"/>
      <c r="BO439" s="51"/>
      <c r="BP439" s="51"/>
      <c r="BQ439" s="51"/>
      <c r="BR439" s="51"/>
      <c r="BS439" s="51"/>
      <c r="BT439" s="51"/>
      <c r="BU439" s="51"/>
      <c r="BV439" s="51"/>
      <c r="BW439" s="51"/>
      <c r="BX439" s="51"/>
      <c r="BY439" s="51"/>
      <c r="BZ439" s="51"/>
      <c r="CA439" s="51"/>
      <c r="CB439" s="51"/>
      <c r="CC439" s="51"/>
      <c r="CD439" s="51"/>
      <c r="CE439" s="51"/>
      <c r="CF439" s="51"/>
      <c r="CG439" s="51"/>
      <c r="CH439" s="51"/>
      <c r="CI439" s="51"/>
      <c r="CJ439" s="51"/>
      <c r="CK439" s="51"/>
      <c r="CL439" s="51"/>
      <c r="CM439" s="51"/>
      <c r="CN439" s="51"/>
      <c r="CO439" s="51"/>
      <c r="CP439" s="51"/>
      <c r="CQ439" s="51"/>
      <c r="CR439" s="51"/>
      <c r="CS439" s="51"/>
      <c r="CT439" s="51"/>
      <c r="CU439" s="51"/>
      <c r="CV439" s="51"/>
      <c r="CW439" s="51"/>
      <c r="CX439" s="51"/>
      <c r="CY439" s="51"/>
      <c r="CZ439" s="51"/>
      <c r="DA439" s="51"/>
      <c r="DB439" s="51"/>
      <c r="DC439" s="51"/>
      <c r="DD439" s="51"/>
      <c r="DE439" s="51"/>
      <c r="DF439" s="51"/>
    </row>
    <row r="440" spans="1:110">
      <c r="A440" s="61"/>
      <c r="C440" s="51"/>
      <c r="D440" s="67"/>
      <c r="E440" s="78"/>
      <c r="F440" s="51"/>
      <c r="G440" s="67"/>
      <c r="H440" s="51"/>
      <c r="I440" s="51"/>
      <c r="J440" s="51"/>
      <c r="K440" s="67"/>
      <c r="L440" s="72"/>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51"/>
      <c r="BL440" s="51"/>
      <c r="BM440" s="51"/>
      <c r="BN440" s="51"/>
      <c r="BO440" s="51"/>
      <c r="BP440" s="51"/>
      <c r="BQ440" s="51"/>
      <c r="BR440" s="51"/>
      <c r="BS440" s="51"/>
      <c r="BT440" s="51"/>
      <c r="BU440" s="51"/>
      <c r="BV440" s="51"/>
      <c r="BW440" s="51"/>
      <c r="BX440" s="51"/>
      <c r="BY440" s="51"/>
      <c r="BZ440" s="51"/>
      <c r="CA440" s="51"/>
      <c r="CB440" s="51"/>
      <c r="CC440" s="51"/>
      <c r="CD440" s="51"/>
      <c r="CE440" s="51"/>
      <c r="CF440" s="51"/>
      <c r="CG440" s="51"/>
      <c r="CH440" s="51"/>
      <c r="CI440" s="51"/>
      <c r="CJ440" s="51"/>
      <c r="CK440" s="51"/>
      <c r="CL440" s="51"/>
      <c r="CM440" s="51"/>
      <c r="CN440" s="51"/>
      <c r="CO440" s="51"/>
      <c r="CP440" s="51"/>
      <c r="CQ440" s="51"/>
      <c r="CR440" s="51"/>
      <c r="CS440" s="51"/>
      <c r="CT440" s="51"/>
      <c r="CU440" s="51"/>
      <c r="CV440" s="51"/>
      <c r="CW440" s="51"/>
      <c r="CX440" s="51"/>
      <c r="CY440" s="51"/>
      <c r="CZ440" s="51"/>
      <c r="DA440" s="51"/>
      <c r="DB440" s="51"/>
      <c r="DC440" s="51"/>
      <c r="DD440" s="51"/>
      <c r="DE440" s="51"/>
      <c r="DF440" s="51"/>
    </row>
    <row r="441" spans="1:110">
      <c r="A441" s="61"/>
      <c r="C441" s="51"/>
      <c r="D441" s="67"/>
      <c r="E441" s="78"/>
      <c r="F441" s="51"/>
      <c r="G441" s="67"/>
      <c r="H441" s="51"/>
      <c r="I441" s="51"/>
      <c r="J441" s="51"/>
      <c r="K441" s="67"/>
      <c r="L441" s="72"/>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51"/>
      <c r="BL441" s="51"/>
      <c r="BM441" s="51"/>
      <c r="BN441" s="51"/>
      <c r="BO441" s="51"/>
      <c r="BP441" s="51"/>
      <c r="BQ441" s="51"/>
      <c r="BR441" s="51"/>
      <c r="BS441" s="51"/>
      <c r="BT441" s="51"/>
      <c r="BU441" s="51"/>
      <c r="BV441" s="51"/>
      <c r="BW441" s="51"/>
      <c r="BX441" s="51"/>
      <c r="BY441" s="51"/>
      <c r="BZ441" s="51"/>
      <c r="CA441" s="51"/>
      <c r="CB441" s="51"/>
      <c r="CC441" s="51"/>
      <c r="CD441" s="51"/>
      <c r="CE441" s="51"/>
      <c r="CF441" s="51"/>
      <c r="CG441" s="51"/>
      <c r="CH441" s="51"/>
      <c r="CI441" s="51"/>
      <c r="CJ441" s="51"/>
      <c r="CK441" s="51"/>
      <c r="CL441" s="51"/>
      <c r="CM441" s="51"/>
      <c r="CN441" s="51"/>
      <c r="CO441" s="51"/>
      <c r="CP441" s="51"/>
      <c r="CQ441" s="51"/>
      <c r="CR441" s="51"/>
      <c r="CS441" s="51"/>
      <c r="CT441" s="51"/>
      <c r="CU441" s="51"/>
      <c r="CV441" s="51"/>
      <c r="CW441" s="51"/>
      <c r="CX441" s="51"/>
      <c r="CY441" s="51"/>
      <c r="CZ441" s="51"/>
      <c r="DA441" s="51"/>
      <c r="DB441" s="51"/>
      <c r="DC441" s="51"/>
      <c r="DD441" s="51"/>
      <c r="DE441" s="51"/>
      <c r="DF441" s="51"/>
    </row>
    <row r="442" spans="1:110">
      <c r="A442" s="61"/>
      <c r="C442" s="51"/>
      <c r="D442" s="67"/>
      <c r="E442" s="78"/>
      <c r="F442" s="51"/>
      <c r="G442" s="67"/>
      <c r="H442" s="51"/>
      <c r="I442" s="51"/>
      <c r="J442" s="51"/>
      <c r="K442" s="67"/>
      <c r="L442" s="72"/>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51"/>
      <c r="BL442" s="51"/>
      <c r="BM442" s="51"/>
      <c r="BN442" s="51"/>
      <c r="BO442" s="51"/>
      <c r="BP442" s="51"/>
      <c r="BQ442" s="51"/>
      <c r="BR442" s="51"/>
      <c r="BS442" s="51"/>
      <c r="BT442" s="51"/>
      <c r="BU442" s="51"/>
      <c r="BV442" s="51"/>
      <c r="BW442" s="51"/>
      <c r="BX442" s="51"/>
      <c r="BY442" s="51"/>
      <c r="BZ442" s="51"/>
      <c r="CA442" s="51"/>
      <c r="CB442" s="51"/>
      <c r="CC442" s="51"/>
      <c r="CD442" s="51"/>
      <c r="CE442" s="51"/>
      <c r="CF442" s="51"/>
      <c r="CG442" s="51"/>
      <c r="CH442" s="51"/>
      <c r="CI442" s="51"/>
      <c r="CJ442" s="51"/>
      <c r="CK442" s="51"/>
      <c r="CL442" s="51"/>
      <c r="CM442" s="51"/>
      <c r="CN442" s="51"/>
      <c r="CO442" s="51"/>
      <c r="CP442" s="51"/>
      <c r="CQ442" s="51"/>
      <c r="CR442" s="51"/>
      <c r="CS442" s="51"/>
      <c r="CT442" s="51"/>
      <c r="CU442" s="51"/>
      <c r="CV442" s="51"/>
      <c r="CW442" s="51"/>
      <c r="CX442" s="51"/>
      <c r="CY442" s="51"/>
      <c r="CZ442" s="51"/>
      <c r="DA442" s="51"/>
      <c r="DB442" s="51"/>
      <c r="DC442" s="51"/>
      <c r="DD442" s="51"/>
      <c r="DE442" s="51"/>
      <c r="DF442" s="51"/>
    </row>
    <row r="443" spans="1:110">
      <c r="A443" s="61"/>
      <c r="C443" s="51"/>
      <c r="D443" s="67"/>
      <c r="E443" s="78"/>
      <c r="F443" s="51"/>
      <c r="G443" s="67"/>
      <c r="H443" s="51"/>
      <c r="I443" s="51"/>
      <c r="J443" s="51"/>
      <c r="K443" s="67"/>
      <c r="L443" s="72"/>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c r="BH443" s="51"/>
      <c r="BI443" s="51"/>
      <c r="BJ443" s="51"/>
      <c r="BK443" s="51"/>
      <c r="BL443" s="51"/>
      <c r="BM443" s="51"/>
      <c r="BN443" s="51"/>
      <c r="BO443" s="51"/>
      <c r="BP443" s="51"/>
      <c r="BQ443" s="51"/>
      <c r="BR443" s="51"/>
      <c r="BS443" s="51"/>
      <c r="BT443" s="51"/>
      <c r="BU443" s="51"/>
      <c r="BV443" s="51"/>
      <c r="BW443" s="51"/>
      <c r="BX443" s="51"/>
      <c r="BY443" s="51"/>
      <c r="BZ443" s="51"/>
      <c r="CA443" s="51"/>
      <c r="CB443" s="51"/>
      <c r="CC443" s="51"/>
      <c r="CD443" s="51"/>
      <c r="CE443" s="51"/>
      <c r="CF443" s="51"/>
      <c r="CG443" s="51"/>
      <c r="CH443" s="51"/>
      <c r="CI443" s="51"/>
      <c r="CJ443" s="51"/>
      <c r="CK443" s="51"/>
      <c r="CL443" s="51"/>
      <c r="CM443" s="51"/>
      <c r="CN443" s="51"/>
      <c r="CO443" s="51"/>
      <c r="CP443" s="51"/>
      <c r="CQ443" s="51"/>
      <c r="CR443" s="51"/>
      <c r="CS443" s="51"/>
      <c r="CT443" s="51"/>
      <c r="CU443" s="51"/>
      <c r="CV443" s="51"/>
      <c r="CW443" s="51"/>
      <c r="CX443" s="51"/>
      <c r="CY443" s="51"/>
      <c r="CZ443" s="51"/>
      <c r="DA443" s="51"/>
      <c r="DB443" s="51"/>
      <c r="DC443" s="51"/>
      <c r="DD443" s="51"/>
      <c r="DE443" s="51"/>
      <c r="DF443" s="51"/>
    </row>
    <row r="444" spans="1:110">
      <c r="A444" s="61"/>
      <c r="C444" s="51"/>
      <c r="D444" s="67"/>
      <c r="E444" s="78"/>
      <c r="F444" s="51"/>
      <c r="G444" s="67"/>
      <c r="H444" s="51"/>
      <c r="I444" s="51"/>
      <c r="J444" s="51"/>
      <c r="K444" s="67"/>
      <c r="L444" s="72"/>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c r="BH444" s="51"/>
      <c r="BI444" s="51"/>
      <c r="BJ444" s="51"/>
      <c r="BK444" s="51"/>
      <c r="BL444" s="51"/>
      <c r="BM444" s="51"/>
      <c r="BN444" s="51"/>
      <c r="BO444" s="51"/>
      <c r="BP444" s="51"/>
      <c r="BQ444" s="51"/>
      <c r="BR444" s="51"/>
      <c r="BS444" s="51"/>
      <c r="BT444" s="51"/>
      <c r="BU444" s="51"/>
      <c r="BV444" s="51"/>
      <c r="BW444" s="51"/>
      <c r="BX444" s="51"/>
      <c r="BY444" s="51"/>
      <c r="BZ444" s="51"/>
      <c r="CA444" s="51"/>
      <c r="CB444" s="51"/>
      <c r="CC444" s="51"/>
      <c r="CD444" s="51"/>
      <c r="CE444" s="51"/>
      <c r="CF444" s="51"/>
      <c r="CG444" s="51"/>
      <c r="CH444" s="51"/>
      <c r="CI444" s="51"/>
      <c r="CJ444" s="51"/>
      <c r="CK444" s="51"/>
      <c r="CL444" s="51"/>
      <c r="CM444" s="51"/>
      <c r="CN444" s="51"/>
      <c r="CO444" s="51"/>
      <c r="CP444" s="51"/>
      <c r="CQ444" s="51"/>
      <c r="CR444" s="51"/>
      <c r="CS444" s="51"/>
      <c r="CT444" s="51"/>
      <c r="CU444" s="51"/>
      <c r="CV444" s="51"/>
      <c r="CW444" s="51"/>
      <c r="CX444" s="51"/>
      <c r="CY444" s="51"/>
      <c r="CZ444" s="51"/>
      <c r="DA444" s="51"/>
      <c r="DB444" s="51"/>
      <c r="DC444" s="51"/>
      <c r="DD444" s="51"/>
      <c r="DE444" s="51"/>
      <c r="DF444" s="51"/>
    </row>
    <row r="445" spans="1:110">
      <c r="A445" s="61"/>
      <c r="C445" s="51"/>
      <c r="D445" s="67"/>
      <c r="E445" s="78"/>
      <c r="F445" s="51"/>
      <c r="G445" s="67"/>
      <c r="H445" s="51"/>
      <c r="I445" s="51"/>
      <c r="J445" s="51"/>
      <c r="K445" s="67"/>
      <c r="L445" s="72"/>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c r="BH445" s="51"/>
      <c r="BI445" s="51"/>
      <c r="BJ445" s="51"/>
      <c r="BK445" s="51"/>
      <c r="BL445" s="51"/>
      <c r="BM445" s="51"/>
      <c r="BN445" s="51"/>
      <c r="BO445" s="51"/>
      <c r="BP445" s="51"/>
      <c r="BQ445" s="51"/>
      <c r="BR445" s="51"/>
      <c r="BS445" s="51"/>
      <c r="BT445" s="51"/>
      <c r="BU445" s="51"/>
      <c r="BV445" s="51"/>
      <c r="BW445" s="51"/>
      <c r="BX445" s="51"/>
      <c r="BY445" s="51"/>
      <c r="BZ445" s="51"/>
      <c r="CA445" s="51"/>
      <c r="CB445" s="51"/>
      <c r="CC445" s="51"/>
      <c r="CD445" s="51"/>
      <c r="CE445" s="51"/>
      <c r="CF445" s="51"/>
      <c r="CG445" s="51"/>
      <c r="CH445" s="51"/>
      <c r="CI445" s="51"/>
      <c r="CJ445" s="51"/>
      <c r="CK445" s="51"/>
      <c r="CL445" s="51"/>
      <c r="CM445" s="51"/>
      <c r="CN445" s="51"/>
      <c r="CO445" s="51"/>
      <c r="CP445" s="51"/>
      <c r="CQ445" s="51"/>
      <c r="CR445" s="51"/>
      <c r="CS445" s="51"/>
      <c r="CT445" s="51"/>
      <c r="CU445" s="51"/>
      <c r="CV445" s="51"/>
      <c r="CW445" s="51"/>
      <c r="CX445" s="51"/>
      <c r="CY445" s="51"/>
      <c r="CZ445" s="51"/>
      <c r="DA445" s="51"/>
      <c r="DB445" s="51"/>
      <c r="DC445" s="51"/>
      <c r="DD445" s="51"/>
      <c r="DE445" s="51"/>
      <c r="DF445" s="51"/>
    </row>
    <row r="446" spans="1:110">
      <c r="A446" s="61"/>
      <c r="C446" s="51"/>
      <c r="D446" s="67"/>
      <c r="E446" s="78"/>
      <c r="F446" s="51"/>
      <c r="G446" s="67"/>
      <c r="H446" s="51"/>
      <c r="I446" s="51"/>
      <c r="J446" s="51"/>
      <c r="K446" s="67"/>
      <c r="L446" s="72"/>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c r="BH446" s="51"/>
      <c r="BI446" s="51"/>
      <c r="BJ446" s="51"/>
      <c r="BK446" s="51"/>
      <c r="BL446" s="51"/>
      <c r="BM446" s="51"/>
      <c r="BN446" s="51"/>
      <c r="BO446" s="51"/>
      <c r="BP446" s="51"/>
      <c r="BQ446" s="51"/>
      <c r="BR446" s="51"/>
      <c r="BS446" s="51"/>
      <c r="BT446" s="51"/>
      <c r="BU446" s="51"/>
      <c r="BV446" s="51"/>
      <c r="BW446" s="51"/>
      <c r="BX446" s="51"/>
      <c r="BY446" s="51"/>
      <c r="BZ446" s="51"/>
      <c r="CA446" s="51"/>
      <c r="CB446" s="51"/>
      <c r="CC446" s="51"/>
      <c r="CD446" s="51"/>
      <c r="CE446" s="51"/>
      <c r="CF446" s="51"/>
      <c r="CG446" s="51"/>
      <c r="CH446" s="51"/>
      <c r="CI446" s="51"/>
      <c r="CJ446" s="51"/>
      <c r="CK446" s="51"/>
      <c r="CL446" s="51"/>
      <c r="CM446" s="51"/>
      <c r="CN446" s="51"/>
      <c r="CO446" s="51"/>
      <c r="CP446" s="51"/>
      <c r="CQ446" s="51"/>
      <c r="CR446" s="51"/>
      <c r="CS446" s="51"/>
      <c r="CT446" s="51"/>
      <c r="CU446" s="51"/>
      <c r="CV446" s="51"/>
      <c r="CW446" s="51"/>
      <c r="CX446" s="51"/>
      <c r="CY446" s="51"/>
      <c r="CZ446" s="51"/>
      <c r="DA446" s="51"/>
      <c r="DB446" s="51"/>
      <c r="DC446" s="51"/>
      <c r="DD446" s="51"/>
      <c r="DE446" s="51"/>
      <c r="DF446" s="51"/>
    </row>
    <row r="447" spans="1:110">
      <c r="A447" s="61"/>
      <c r="C447" s="51"/>
      <c r="D447" s="67"/>
      <c r="E447" s="78"/>
      <c r="F447" s="51"/>
      <c r="G447" s="67"/>
      <c r="H447" s="51"/>
      <c r="I447" s="51"/>
      <c r="J447" s="51"/>
      <c r="K447" s="67"/>
      <c r="L447" s="72"/>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c r="BH447" s="51"/>
      <c r="BI447" s="51"/>
      <c r="BJ447" s="51"/>
      <c r="BK447" s="51"/>
      <c r="BL447" s="51"/>
      <c r="BM447" s="51"/>
      <c r="BN447" s="51"/>
      <c r="BO447" s="51"/>
      <c r="BP447" s="51"/>
      <c r="BQ447" s="51"/>
      <c r="BR447" s="51"/>
      <c r="BS447" s="51"/>
      <c r="BT447" s="51"/>
      <c r="BU447" s="51"/>
      <c r="BV447" s="51"/>
      <c r="BW447" s="51"/>
      <c r="BX447" s="51"/>
      <c r="BY447" s="51"/>
      <c r="BZ447" s="51"/>
      <c r="CA447" s="51"/>
      <c r="CB447" s="51"/>
      <c r="CC447" s="51"/>
      <c r="CD447" s="51"/>
      <c r="CE447" s="51"/>
      <c r="CF447" s="51"/>
      <c r="CG447" s="51"/>
      <c r="CH447" s="51"/>
      <c r="CI447" s="51"/>
      <c r="CJ447" s="51"/>
      <c r="CK447" s="51"/>
      <c r="CL447" s="51"/>
      <c r="CM447" s="51"/>
      <c r="CN447" s="51"/>
      <c r="CO447" s="51"/>
      <c r="CP447" s="51"/>
      <c r="CQ447" s="51"/>
      <c r="CR447" s="51"/>
      <c r="CS447" s="51"/>
      <c r="CT447" s="51"/>
      <c r="CU447" s="51"/>
      <c r="CV447" s="51"/>
      <c r="CW447" s="51"/>
      <c r="CX447" s="51"/>
      <c r="CY447" s="51"/>
      <c r="CZ447" s="51"/>
      <c r="DA447" s="51"/>
      <c r="DB447" s="51"/>
      <c r="DC447" s="51"/>
      <c r="DD447" s="51"/>
      <c r="DE447" s="51"/>
      <c r="DF447" s="51"/>
    </row>
    <row r="448" spans="1:110">
      <c r="A448" s="61"/>
      <c r="C448" s="51"/>
      <c r="D448" s="67"/>
      <c r="E448" s="78"/>
      <c r="F448" s="51"/>
      <c r="G448" s="67"/>
      <c r="H448" s="51"/>
      <c r="I448" s="51"/>
      <c r="J448" s="51"/>
      <c r="K448" s="67"/>
      <c r="L448" s="72"/>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c r="BH448" s="51"/>
      <c r="BI448" s="51"/>
      <c r="BJ448" s="51"/>
      <c r="BK448" s="51"/>
      <c r="BL448" s="51"/>
      <c r="BM448" s="51"/>
      <c r="BN448" s="51"/>
      <c r="BO448" s="51"/>
      <c r="BP448" s="51"/>
      <c r="BQ448" s="51"/>
      <c r="BR448" s="51"/>
      <c r="BS448" s="51"/>
      <c r="BT448" s="51"/>
      <c r="BU448" s="51"/>
      <c r="BV448" s="51"/>
      <c r="BW448" s="51"/>
      <c r="BX448" s="51"/>
      <c r="BY448" s="51"/>
      <c r="BZ448" s="51"/>
      <c r="CA448" s="51"/>
      <c r="CB448" s="51"/>
      <c r="CC448" s="51"/>
      <c r="CD448" s="51"/>
      <c r="CE448" s="51"/>
      <c r="CF448" s="51"/>
      <c r="CG448" s="51"/>
      <c r="CH448" s="51"/>
      <c r="CI448" s="51"/>
      <c r="CJ448" s="51"/>
      <c r="CK448" s="51"/>
      <c r="CL448" s="51"/>
      <c r="CM448" s="51"/>
      <c r="CN448" s="51"/>
      <c r="CO448" s="51"/>
      <c r="CP448" s="51"/>
      <c r="CQ448" s="51"/>
      <c r="CR448" s="51"/>
      <c r="CS448" s="51"/>
      <c r="CT448" s="51"/>
      <c r="CU448" s="51"/>
      <c r="CV448" s="51"/>
      <c r="CW448" s="51"/>
      <c r="CX448" s="51"/>
      <c r="CY448" s="51"/>
      <c r="CZ448" s="51"/>
      <c r="DA448" s="51"/>
      <c r="DB448" s="51"/>
      <c r="DC448" s="51"/>
      <c r="DD448" s="51"/>
      <c r="DE448" s="51"/>
      <c r="DF448" s="51"/>
    </row>
    <row r="449" spans="1:110">
      <c r="A449" s="61"/>
      <c r="C449" s="51"/>
      <c r="D449" s="67"/>
      <c r="E449" s="78"/>
      <c r="F449" s="51"/>
      <c r="G449" s="67"/>
      <c r="H449" s="51"/>
      <c r="I449" s="51"/>
      <c r="J449" s="51"/>
      <c r="K449" s="67"/>
      <c r="L449" s="72"/>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51"/>
      <c r="BL449" s="51"/>
      <c r="BM449" s="51"/>
      <c r="BN449" s="51"/>
      <c r="BO449" s="51"/>
      <c r="BP449" s="51"/>
      <c r="BQ449" s="51"/>
      <c r="BR449" s="51"/>
      <c r="BS449" s="51"/>
      <c r="BT449" s="51"/>
      <c r="BU449" s="51"/>
      <c r="BV449" s="51"/>
      <c r="BW449" s="51"/>
      <c r="BX449" s="51"/>
      <c r="BY449" s="51"/>
      <c r="BZ449" s="51"/>
      <c r="CA449" s="51"/>
      <c r="CB449" s="51"/>
      <c r="CC449" s="51"/>
      <c r="CD449" s="51"/>
      <c r="CE449" s="51"/>
      <c r="CF449" s="51"/>
      <c r="CG449" s="51"/>
      <c r="CH449" s="51"/>
      <c r="CI449" s="51"/>
      <c r="CJ449" s="51"/>
      <c r="CK449" s="51"/>
      <c r="CL449" s="51"/>
      <c r="CM449" s="51"/>
      <c r="CN449" s="51"/>
      <c r="CO449" s="51"/>
      <c r="CP449" s="51"/>
      <c r="CQ449" s="51"/>
      <c r="CR449" s="51"/>
      <c r="CS449" s="51"/>
      <c r="CT449" s="51"/>
      <c r="CU449" s="51"/>
      <c r="CV449" s="51"/>
      <c r="CW449" s="51"/>
      <c r="CX449" s="51"/>
      <c r="CY449" s="51"/>
      <c r="CZ449" s="51"/>
      <c r="DA449" s="51"/>
      <c r="DB449" s="51"/>
      <c r="DC449" s="51"/>
      <c r="DD449" s="51"/>
      <c r="DE449" s="51"/>
      <c r="DF449" s="51"/>
    </row>
    <row r="450" spans="1:110">
      <c r="A450" s="61"/>
      <c r="C450" s="51"/>
      <c r="D450" s="67"/>
      <c r="E450" s="78"/>
      <c r="F450" s="51"/>
      <c r="G450" s="67"/>
      <c r="H450" s="51"/>
      <c r="I450" s="51"/>
      <c r="J450" s="51"/>
      <c r="K450" s="67"/>
      <c r="L450" s="72"/>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c r="BH450" s="51"/>
      <c r="BI450" s="51"/>
      <c r="BJ450" s="51"/>
      <c r="BK450" s="51"/>
      <c r="BL450" s="51"/>
      <c r="BM450" s="51"/>
      <c r="BN450" s="51"/>
      <c r="BO450" s="51"/>
      <c r="BP450" s="51"/>
      <c r="BQ450" s="51"/>
      <c r="BR450" s="51"/>
      <c r="BS450" s="51"/>
      <c r="BT450" s="51"/>
      <c r="BU450" s="51"/>
      <c r="BV450" s="51"/>
      <c r="BW450" s="51"/>
      <c r="BX450" s="51"/>
      <c r="BY450" s="51"/>
      <c r="BZ450" s="51"/>
      <c r="CA450" s="51"/>
      <c r="CB450" s="51"/>
      <c r="CC450" s="51"/>
      <c r="CD450" s="51"/>
      <c r="CE450" s="51"/>
      <c r="CF450" s="51"/>
      <c r="CG450" s="51"/>
      <c r="CH450" s="51"/>
      <c r="CI450" s="51"/>
      <c r="CJ450" s="51"/>
      <c r="CK450" s="51"/>
      <c r="CL450" s="51"/>
      <c r="CM450" s="51"/>
      <c r="CN450" s="51"/>
      <c r="CO450" s="51"/>
      <c r="CP450" s="51"/>
      <c r="CQ450" s="51"/>
      <c r="CR450" s="51"/>
      <c r="CS450" s="51"/>
      <c r="CT450" s="51"/>
      <c r="CU450" s="51"/>
      <c r="CV450" s="51"/>
      <c r="CW450" s="51"/>
      <c r="CX450" s="51"/>
      <c r="CY450" s="51"/>
      <c r="CZ450" s="51"/>
      <c r="DA450" s="51"/>
      <c r="DB450" s="51"/>
      <c r="DC450" s="51"/>
      <c r="DD450" s="51"/>
      <c r="DE450" s="51"/>
      <c r="DF450" s="51"/>
    </row>
    <row r="451" spans="1:110">
      <c r="A451" s="61"/>
      <c r="C451" s="51"/>
      <c r="D451" s="67"/>
      <c r="E451" s="78"/>
      <c r="F451" s="51"/>
      <c r="G451" s="67"/>
      <c r="H451" s="51"/>
      <c r="I451" s="51"/>
      <c r="J451" s="51"/>
      <c r="K451" s="67"/>
      <c r="L451" s="72"/>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c r="BH451" s="51"/>
      <c r="BI451" s="51"/>
      <c r="BJ451" s="51"/>
      <c r="BK451" s="51"/>
      <c r="BL451" s="51"/>
      <c r="BM451" s="51"/>
      <c r="BN451" s="51"/>
      <c r="BO451" s="51"/>
      <c r="BP451" s="51"/>
      <c r="BQ451" s="51"/>
      <c r="BR451" s="51"/>
      <c r="BS451" s="51"/>
      <c r="BT451" s="51"/>
      <c r="BU451" s="51"/>
      <c r="BV451" s="51"/>
      <c r="BW451" s="51"/>
      <c r="BX451" s="51"/>
      <c r="BY451" s="51"/>
      <c r="BZ451" s="51"/>
      <c r="CA451" s="51"/>
      <c r="CB451" s="51"/>
      <c r="CC451" s="51"/>
      <c r="CD451" s="51"/>
      <c r="CE451" s="51"/>
      <c r="CF451" s="51"/>
      <c r="CG451" s="51"/>
      <c r="CH451" s="51"/>
      <c r="CI451" s="51"/>
      <c r="CJ451" s="51"/>
      <c r="CK451" s="51"/>
      <c r="CL451" s="51"/>
      <c r="CM451" s="51"/>
      <c r="CN451" s="51"/>
      <c r="CO451" s="51"/>
      <c r="CP451" s="51"/>
      <c r="CQ451" s="51"/>
      <c r="CR451" s="51"/>
      <c r="CS451" s="51"/>
      <c r="CT451" s="51"/>
      <c r="CU451" s="51"/>
      <c r="CV451" s="51"/>
      <c r="CW451" s="51"/>
      <c r="CX451" s="51"/>
      <c r="CY451" s="51"/>
      <c r="CZ451" s="51"/>
      <c r="DA451" s="51"/>
      <c r="DB451" s="51"/>
      <c r="DC451" s="51"/>
      <c r="DD451" s="51"/>
      <c r="DE451" s="51"/>
      <c r="DF451" s="51"/>
    </row>
    <row r="452" spans="1:110">
      <c r="A452" s="61"/>
      <c r="C452" s="51"/>
      <c r="D452" s="67"/>
      <c r="E452" s="78"/>
      <c r="F452" s="51"/>
      <c r="G452" s="67"/>
      <c r="H452" s="51"/>
      <c r="I452" s="51"/>
      <c r="J452" s="51"/>
      <c r="K452" s="67"/>
      <c r="L452" s="72"/>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c r="BH452" s="51"/>
      <c r="BI452" s="51"/>
      <c r="BJ452" s="51"/>
      <c r="BK452" s="51"/>
      <c r="BL452" s="51"/>
      <c r="BM452" s="51"/>
      <c r="BN452" s="51"/>
      <c r="BO452" s="51"/>
      <c r="BP452" s="51"/>
      <c r="BQ452" s="51"/>
      <c r="BR452" s="51"/>
      <c r="BS452" s="51"/>
      <c r="BT452" s="51"/>
      <c r="BU452" s="51"/>
      <c r="BV452" s="51"/>
      <c r="BW452" s="51"/>
      <c r="BX452" s="51"/>
      <c r="BY452" s="51"/>
      <c r="BZ452" s="51"/>
      <c r="CA452" s="51"/>
      <c r="CB452" s="51"/>
      <c r="CC452" s="51"/>
      <c r="CD452" s="51"/>
      <c r="CE452" s="51"/>
      <c r="CF452" s="51"/>
      <c r="CG452" s="51"/>
      <c r="CH452" s="51"/>
      <c r="CI452" s="51"/>
      <c r="CJ452" s="51"/>
      <c r="CK452" s="51"/>
      <c r="CL452" s="51"/>
      <c r="CM452" s="51"/>
      <c r="CN452" s="51"/>
      <c r="CO452" s="51"/>
      <c r="CP452" s="51"/>
      <c r="CQ452" s="51"/>
      <c r="CR452" s="51"/>
      <c r="CS452" s="51"/>
      <c r="CT452" s="51"/>
      <c r="CU452" s="51"/>
      <c r="CV452" s="51"/>
      <c r="CW452" s="51"/>
      <c r="CX452" s="51"/>
      <c r="CY452" s="51"/>
      <c r="CZ452" s="51"/>
      <c r="DA452" s="51"/>
      <c r="DB452" s="51"/>
      <c r="DC452" s="51"/>
      <c r="DD452" s="51"/>
      <c r="DE452" s="51"/>
      <c r="DF452" s="51"/>
    </row>
    <row r="453" spans="1:110">
      <c r="A453" s="61"/>
      <c r="C453" s="51"/>
      <c r="D453" s="67"/>
      <c r="E453" s="78"/>
      <c r="F453" s="51"/>
      <c r="G453" s="67"/>
      <c r="H453" s="51"/>
      <c r="I453" s="51"/>
      <c r="J453" s="51"/>
      <c r="K453" s="67"/>
      <c r="L453" s="72"/>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c r="BH453" s="51"/>
      <c r="BI453" s="51"/>
      <c r="BJ453" s="51"/>
      <c r="BK453" s="51"/>
      <c r="BL453" s="51"/>
      <c r="BM453" s="51"/>
      <c r="BN453" s="51"/>
      <c r="BO453" s="51"/>
      <c r="BP453" s="51"/>
      <c r="BQ453" s="51"/>
      <c r="BR453" s="51"/>
      <c r="BS453" s="51"/>
      <c r="BT453" s="51"/>
      <c r="BU453" s="51"/>
      <c r="BV453" s="51"/>
      <c r="BW453" s="51"/>
      <c r="BX453" s="51"/>
      <c r="BY453" s="51"/>
      <c r="BZ453" s="51"/>
      <c r="CA453" s="51"/>
      <c r="CB453" s="51"/>
      <c r="CC453" s="51"/>
      <c r="CD453" s="51"/>
      <c r="CE453" s="51"/>
      <c r="CF453" s="51"/>
      <c r="CG453" s="51"/>
      <c r="CH453" s="51"/>
      <c r="CI453" s="51"/>
      <c r="CJ453" s="51"/>
      <c r="CK453" s="51"/>
      <c r="CL453" s="51"/>
      <c r="CM453" s="51"/>
      <c r="CN453" s="51"/>
      <c r="CO453" s="51"/>
      <c r="CP453" s="51"/>
      <c r="CQ453" s="51"/>
      <c r="CR453" s="51"/>
      <c r="CS453" s="51"/>
      <c r="CT453" s="51"/>
      <c r="CU453" s="51"/>
      <c r="CV453" s="51"/>
      <c r="CW453" s="51"/>
      <c r="CX453" s="51"/>
      <c r="CY453" s="51"/>
      <c r="CZ453" s="51"/>
      <c r="DA453" s="51"/>
      <c r="DB453" s="51"/>
      <c r="DC453" s="51"/>
      <c r="DD453" s="51"/>
      <c r="DE453" s="51"/>
      <c r="DF453" s="51"/>
    </row>
    <row r="454" spans="1:110">
      <c r="A454" s="61"/>
      <c r="C454" s="51"/>
      <c r="D454" s="67"/>
      <c r="E454" s="78"/>
      <c r="F454" s="51"/>
      <c r="G454" s="67"/>
      <c r="H454" s="51"/>
      <c r="I454" s="51"/>
      <c r="J454" s="51"/>
      <c r="K454" s="67"/>
      <c r="L454" s="72"/>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c r="BH454" s="51"/>
      <c r="BI454" s="51"/>
      <c r="BJ454" s="51"/>
      <c r="BK454" s="51"/>
      <c r="BL454" s="51"/>
      <c r="BM454" s="51"/>
      <c r="BN454" s="51"/>
      <c r="BO454" s="51"/>
      <c r="BP454" s="51"/>
      <c r="BQ454" s="51"/>
      <c r="BR454" s="51"/>
      <c r="BS454" s="51"/>
      <c r="BT454" s="51"/>
      <c r="BU454" s="51"/>
      <c r="BV454" s="51"/>
      <c r="BW454" s="51"/>
      <c r="BX454" s="51"/>
      <c r="BY454" s="51"/>
      <c r="BZ454" s="51"/>
      <c r="CA454" s="51"/>
      <c r="CB454" s="51"/>
      <c r="CC454" s="51"/>
      <c r="CD454" s="51"/>
      <c r="CE454" s="51"/>
      <c r="CF454" s="51"/>
      <c r="CG454" s="51"/>
      <c r="CH454" s="51"/>
      <c r="CI454" s="51"/>
      <c r="CJ454" s="51"/>
      <c r="CK454" s="51"/>
      <c r="CL454" s="51"/>
      <c r="CM454" s="51"/>
      <c r="CN454" s="51"/>
      <c r="CO454" s="51"/>
      <c r="CP454" s="51"/>
      <c r="CQ454" s="51"/>
      <c r="CR454" s="51"/>
      <c r="CS454" s="51"/>
      <c r="CT454" s="51"/>
      <c r="CU454" s="51"/>
      <c r="CV454" s="51"/>
      <c r="CW454" s="51"/>
      <c r="CX454" s="51"/>
      <c r="CY454" s="51"/>
      <c r="CZ454" s="51"/>
      <c r="DA454" s="51"/>
      <c r="DB454" s="51"/>
      <c r="DC454" s="51"/>
      <c r="DD454" s="51"/>
      <c r="DE454" s="51"/>
      <c r="DF454" s="51"/>
    </row>
    <row r="455" spans="1:110">
      <c r="A455" s="61"/>
      <c r="C455" s="51"/>
      <c r="D455" s="67"/>
      <c r="E455" s="78"/>
      <c r="F455" s="51"/>
      <c r="G455" s="67"/>
      <c r="H455" s="51"/>
      <c r="I455" s="51"/>
      <c r="J455" s="51"/>
      <c r="K455" s="67"/>
      <c r="L455" s="72"/>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51"/>
      <c r="AY455" s="51"/>
      <c r="AZ455" s="51"/>
      <c r="BA455" s="51"/>
      <c r="BB455" s="51"/>
      <c r="BC455" s="51"/>
      <c r="BD455" s="51"/>
      <c r="BE455" s="51"/>
      <c r="BF455" s="51"/>
      <c r="BG455" s="51"/>
      <c r="BH455" s="51"/>
      <c r="BI455" s="51"/>
      <c r="BJ455" s="51"/>
      <c r="BK455" s="51"/>
      <c r="BL455" s="51"/>
      <c r="BM455" s="51"/>
      <c r="BN455" s="51"/>
      <c r="BO455" s="51"/>
      <c r="BP455" s="51"/>
      <c r="BQ455" s="51"/>
      <c r="BR455" s="51"/>
      <c r="BS455" s="51"/>
      <c r="BT455" s="51"/>
      <c r="BU455" s="51"/>
      <c r="BV455" s="51"/>
      <c r="BW455" s="51"/>
      <c r="BX455" s="51"/>
      <c r="BY455" s="51"/>
      <c r="BZ455" s="51"/>
      <c r="CA455" s="51"/>
      <c r="CB455" s="51"/>
      <c r="CC455" s="51"/>
      <c r="CD455" s="51"/>
      <c r="CE455" s="51"/>
      <c r="CF455" s="51"/>
      <c r="CG455" s="51"/>
      <c r="CH455" s="51"/>
      <c r="CI455" s="51"/>
      <c r="CJ455" s="51"/>
      <c r="CK455" s="51"/>
      <c r="CL455" s="51"/>
      <c r="CM455" s="51"/>
      <c r="CN455" s="51"/>
      <c r="CO455" s="51"/>
      <c r="CP455" s="51"/>
      <c r="CQ455" s="51"/>
      <c r="CR455" s="51"/>
      <c r="CS455" s="51"/>
      <c r="CT455" s="51"/>
      <c r="CU455" s="51"/>
      <c r="CV455" s="51"/>
      <c r="CW455" s="51"/>
      <c r="CX455" s="51"/>
      <c r="CY455" s="51"/>
      <c r="CZ455" s="51"/>
      <c r="DA455" s="51"/>
      <c r="DB455" s="51"/>
      <c r="DC455" s="51"/>
      <c r="DD455" s="51"/>
      <c r="DE455" s="51"/>
      <c r="DF455" s="51"/>
    </row>
    <row r="456" spans="1:110">
      <c r="A456" s="61"/>
      <c r="C456" s="51"/>
      <c r="D456" s="67"/>
      <c r="E456" s="78"/>
      <c r="F456" s="51"/>
      <c r="G456" s="67"/>
      <c r="H456" s="51"/>
      <c r="I456" s="51"/>
      <c r="J456" s="51"/>
      <c r="K456" s="67"/>
      <c r="L456" s="72"/>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51"/>
      <c r="AY456" s="51"/>
      <c r="AZ456" s="51"/>
      <c r="BA456" s="51"/>
      <c r="BB456" s="51"/>
      <c r="BC456" s="51"/>
      <c r="BD456" s="51"/>
      <c r="BE456" s="51"/>
      <c r="BF456" s="51"/>
      <c r="BG456" s="51"/>
      <c r="BH456" s="51"/>
      <c r="BI456" s="51"/>
      <c r="BJ456" s="51"/>
      <c r="BK456" s="51"/>
      <c r="BL456" s="51"/>
      <c r="BM456" s="51"/>
      <c r="BN456" s="51"/>
      <c r="BO456" s="51"/>
      <c r="BP456" s="51"/>
      <c r="BQ456" s="51"/>
      <c r="BR456" s="51"/>
      <c r="BS456" s="51"/>
      <c r="BT456" s="51"/>
      <c r="BU456" s="51"/>
      <c r="BV456" s="51"/>
      <c r="BW456" s="51"/>
      <c r="BX456" s="51"/>
      <c r="BY456" s="51"/>
      <c r="BZ456" s="51"/>
      <c r="CA456" s="51"/>
      <c r="CB456" s="51"/>
      <c r="CC456" s="51"/>
      <c r="CD456" s="51"/>
      <c r="CE456" s="51"/>
      <c r="CF456" s="51"/>
      <c r="CG456" s="51"/>
      <c r="CH456" s="51"/>
      <c r="CI456" s="51"/>
      <c r="CJ456" s="51"/>
      <c r="CK456" s="51"/>
      <c r="CL456" s="51"/>
      <c r="CM456" s="51"/>
      <c r="CN456" s="51"/>
      <c r="CO456" s="51"/>
      <c r="CP456" s="51"/>
      <c r="CQ456" s="51"/>
      <c r="CR456" s="51"/>
      <c r="CS456" s="51"/>
      <c r="CT456" s="51"/>
      <c r="CU456" s="51"/>
      <c r="CV456" s="51"/>
      <c r="CW456" s="51"/>
      <c r="CX456" s="51"/>
      <c r="CY456" s="51"/>
      <c r="CZ456" s="51"/>
      <c r="DA456" s="51"/>
      <c r="DB456" s="51"/>
      <c r="DC456" s="51"/>
      <c r="DD456" s="51"/>
      <c r="DE456" s="51"/>
      <c r="DF456" s="51"/>
    </row>
    <row r="457" spans="1:110">
      <c r="A457" s="61"/>
      <c r="C457" s="51"/>
      <c r="D457" s="67"/>
      <c r="E457" s="78"/>
      <c r="F457" s="51"/>
      <c r="G457" s="67"/>
      <c r="H457" s="51"/>
      <c r="I457" s="51"/>
      <c r="J457" s="51"/>
      <c r="K457" s="67"/>
      <c r="L457" s="72"/>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51"/>
      <c r="AY457" s="51"/>
      <c r="AZ457" s="51"/>
      <c r="BA457" s="51"/>
      <c r="BB457" s="51"/>
      <c r="BC457" s="51"/>
      <c r="BD457" s="51"/>
      <c r="BE457" s="51"/>
      <c r="BF457" s="51"/>
      <c r="BG457" s="51"/>
      <c r="BH457" s="51"/>
      <c r="BI457" s="51"/>
      <c r="BJ457" s="51"/>
      <c r="BK457" s="51"/>
      <c r="BL457" s="51"/>
      <c r="BM457" s="51"/>
      <c r="BN457" s="51"/>
      <c r="BO457" s="51"/>
      <c r="BP457" s="51"/>
      <c r="BQ457" s="51"/>
      <c r="BR457" s="51"/>
      <c r="BS457" s="51"/>
      <c r="BT457" s="51"/>
      <c r="BU457" s="51"/>
      <c r="BV457" s="51"/>
      <c r="BW457" s="51"/>
      <c r="BX457" s="51"/>
      <c r="BY457" s="51"/>
      <c r="BZ457" s="51"/>
      <c r="CA457" s="51"/>
      <c r="CB457" s="51"/>
      <c r="CC457" s="51"/>
      <c r="CD457" s="51"/>
      <c r="CE457" s="51"/>
      <c r="CF457" s="51"/>
      <c r="CG457" s="51"/>
      <c r="CH457" s="51"/>
      <c r="CI457" s="51"/>
      <c r="CJ457" s="51"/>
      <c r="CK457" s="51"/>
      <c r="CL457" s="51"/>
      <c r="CM457" s="51"/>
      <c r="CN457" s="51"/>
      <c r="CO457" s="51"/>
      <c r="CP457" s="51"/>
      <c r="CQ457" s="51"/>
      <c r="CR457" s="51"/>
      <c r="CS457" s="51"/>
      <c r="CT457" s="51"/>
      <c r="CU457" s="51"/>
      <c r="CV457" s="51"/>
      <c r="CW457" s="51"/>
      <c r="CX457" s="51"/>
      <c r="CY457" s="51"/>
      <c r="CZ457" s="51"/>
      <c r="DA457" s="51"/>
      <c r="DB457" s="51"/>
      <c r="DC457" s="51"/>
      <c r="DD457" s="51"/>
      <c r="DE457" s="51"/>
      <c r="DF457" s="51"/>
    </row>
    <row r="458" spans="1:110">
      <c r="A458" s="61"/>
      <c r="C458" s="51"/>
      <c r="D458" s="67"/>
      <c r="E458" s="78"/>
      <c r="F458" s="51"/>
      <c r="G458" s="67"/>
      <c r="H458" s="51"/>
      <c r="I458" s="51"/>
      <c r="J458" s="51"/>
      <c r="K458" s="67"/>
      <c r="L458" s="72"/>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51"/>
      <c r="AY458" s="51"/>
      <c r="AZ458" s="51"/>
      <c r="BA458" s="51"/>
      <c r="BB458" s="51"/>
      <c r="BC458" s="51"/>
      <c r="BD458" s="51"/>
      <c r="BE458" s="51"/>
      <c r="BF458" s="51"/>
      <c r="BG458" s="51"/>
      <c r="BH458" s="51"/>
      <c r="BI458" s="51"/>
      <c r="BJ458" s="51"/>
      <c r="BK458" s="51"/>
      <c r="BL458" s="51"/>
      <c r="BM458" s="51"/>
      <c r="BN458" s="51"/>
      <c r="BO458" s="51"/>
      <c r="BP458" s="51"/>
      <c r="BQ458" s="51"/>
      <c r="BR458" s="51"/>
      <c r="BS458" s="51"/>
      <c r="BT458" s="51"/>
      <c r="BU458" s="51"/>
      <c r="BV458" s="51"/>
      <c r="BW458" s="51"/>
      <c r="BX458" s="51"/>
      <c r="BY458" s="51"/>
      <c r="BZ458" s="51"/>
      <c r="CA458" s="51"/>
      <c r="CB458" s="51"/>
      <c r="CC458" s="51"/>
      <c r="CD458" s="51"/>
      <c r="CE458" s="51"/>
      <c r="CF458" s="51"/>
      <c r="CG458" s="51"/>
      <c r="CH458" s="51"/>
      <c r="CI458" s="51"/>
      <c r="CJ458" s="51"/>
      <c r="CK458" s="51"/>
      <c r="CL458" s="51"/>
      <c r="CM458" s="51"/>
      <c r="CN458" s="51"/>
      <c r="CO458" s="51"/>
      <c r="CP458" s="51"/>
      <c r="CQ458" s="51"/>
      <c r="CR458" s="51"/>
      <c r="CS458" s="51"/>
      <c r="CT458" s="51"/>
      <c r="CU458" s="51"/>
      <c r="CV458" s="51"/>
      <c r="CW458" s="51"/>
      <c r="CX458" s="51"/>
      <c r="CY458" s="51"/>
      <c r="CZ458" s="51"/>
      <c r="DA458" s="51"/>
      <c r="DB458" s="51"/>
      <c r="DC458" s="51"/>
      <c r="DD458" s="51"/>
      <c r="DE458" s="51"/>
      <c r="DF458" s="51"/>
    </row>
    <row r="459" spans="1:110">
      <c r="A459" s="61"/>
      <c r="C459" s="51"/>
      <c r="D459" s="67"/>
      <c r="E459" s="78"/>
      <c r="F459" s="51"/>
      <c r="G459" s="67"/>
      <c r="H459" s="51"/>
      <c r="I459" s="51"/>
      <c r="J459" s="51"/>
      <c r="K459" s="67"/>
      <c r="L459" s="72"/>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c r="BA459" s="51"/>
      <c r="BB459" s="51"/>
      <c r="BC459" s="51"/>
      <c r="BD459" s="51"/>
      <c r="BE459" s="51"/>
      <c r="BF459" s="51"/>
      <c r="BG459" s="51"/>
      <c r="BH459" s="51"/>
      <c r="BI459" s="51"/>
      <c r="BJ459" s="51"/>
      <c r="BK459" s="51"/>
      <c r="BL459" s="51"/>
      <c r="BM459" s="51"/>
      <c r="BN459" s="51"/>
      <c r="BO459" s="51"/>
      <c r="BP459" s="51"/>
      <c r="BQ459" s="51"/>
      <c r="BR459" s="51"/>
      <c r="BS459" s="51"/>
      <c r="BT459" s="51"/>
      <c r="BU459" s="51"/>
      <c r="BV459" s="51"/>
      <c r="BW459" s="51"/>
      <c r="BX459" s="51"/>
      <c r="BY459" s="51"/>
      <c r="BZ459" s="51"/>
      <c r="CA459" s="51"/>
      <c r="CB459" s="51"/>
      <c r="CC459" s="51"/>
      <c r="CD459" s="51"/>
      <c r="CE459" s="51"/>
      <c r="CF459" s="51"/>
      <c r="CG459" s="51"/>
      <c r="CH459" s="51"/>
      <c r="CI459" s="51"/>
      <c r="CJ459" s="51"/>
      <c r="CK459" s="51"/>
      <c r="CL459" s="51"/>
      <c r="CM459" s="51"/>
      <c r="CN459" s="51"/>
      <c r="CO459" s="51"/>
      <c r="CP459" s="51"/>
      <c r="CQ459" s="51"/>
      <c r="CR459" s="51"/>
      <c r="CS459" s="51"/>
      <c r="CT459" s="51"/>
      <c r="CU459" s="51"/>
      <c r="CV459" s="51"/>
      <c r="CW459" s="51"/>
      <c r="CX459" s="51"/>
      <c r="CY459" s="51"/>
      <c r="CZ459" s="51"/>
      <c r="DA459" s="51"/>
      <c r="DB459" s="51"/>
      <c r="DC459" s="51"/>
      <c r="DD459" s="51"/>
      <c r="DE459" s="51"/>
      <c r="DF459" s="51"/>
    </row>
    <row r="460" spans="1:110">
      <c r="A460" s="61"/>
      <c r="C460" s="51"/>
      <c r="D460" s="67"/>
      <c r="E460" s="78"/>
      <c r="F460" s="51"/>
      <c r="G460" s="67"/>
      <c r="H460" s="51"/>
      <c r="I460" s="51"/>
      <c r="J460" s="51"/>
      <c r="K460" s="67"/>
      <c r="L460" s="72"/>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c r="BH460" s="51"/>
      <c r="BI460" s="51"/>
      <c r="BJ460" s="51"/>
      <c r="BK460" s="51"/>
      <c r="BL460" s="51"/>
      <c r="BM460" s="51"/>
      <c r="BN460" s="51"/>
      <c r="BO460" s="51"/>
      <c r="BP460" s="51"/>
      <c r="BQ460" s="51"/>
      <c r="BR460" s="51"/>
      <c r="BS460" s="51"/>
      <c r="BT460" s="51"/>
      <c r="BU460" s="51"/>
      <c r="BV460" s="51"/>
      <c r="BW460" s="51"/>
      <c r="BX460" s="51"/>
      <c r="BY460" s="51"/>
      <c r="BZ460" s="51"/>
      <c r="CA460" s="51"/>
      <c r="CB460" s="51"/>
      <c r="CC460" s="51"/>
      <c r="CD460" s="51"/>
      <c r="CE460" s="51"/>
      <c r="CF460" s="51"/>
      <c r="CG460" s="51"/>
      <c r="CH460" s="51"/>
      <c r="CI460" s="51"/>
      <c r="CJ460" s="51"/>
      <c r="CK460" s="51"/>
      <c r="CL460" s="51"/>
      <c r="CM460" s="51"/>
      <c r="CN460" s="51"/>
      <c r="CO460" s="51"/>
      <c r="CP460" s="51"/>
      <c r="CQ460" s="51"/>
      <c r="CR460" s="51"/>
      <c r="CS460" s="51"/>
      <c r="CT460" s="51"/>
      <c r="CU460" s="51"/>
      <c r="CV460" s="51"/>
      <c r="CW460" s="51"/>
      <c r="CX460" s="51"/>
      <c r="CY460" s="51"/>
      <c r="CZ460" s="51"/>
      <c r="DA460" s="51"/>
      <c r="DB460" s="51"/>
      <c r="DC460" s="51"/>
      <c r="DD460" s="51"/>
      <c r="DE460" s="51"/>
      <c r="DF460" s="51"/>
    </row>
    <row r="461" spans="1:110">
      <c r="A461" s="61"/>
      <c r="C461" s="51"/>
      <c r="D461" s="67"/>
      <c r="E461" s="78"/>
      <c r="F461" s="51"/>
      <c r="G461" s="67"/>
      <c r="H461" s="51"/>
      <c r="I461" s="51"/>
      <c r="J461" s="51"/>
      <c r="K461" s="67"/>
      <c r="L461" s="72"/>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51"/>
      <c r="AY461" s="51"/>
      <c r="AZ461" s="51"/>
      <c r="BA461" s="51"/>
      <c r="BB461" s="51"/>
      <c r="BC461" s="51"/>
      <c r="BD461" s="51"/>
      <c r="BE461" s="51"/>
      <c r="BF461" s="51"/>
      <c r="BG461" s="51"/>
      <c r="BH461" s="51"/>
      <c r="BI461" s="51"/>
      <c r="BJ461" s="51"/>
      <c r="BK461" s="51"/>
      <c r="BL461" s="51"/>
      <c r="BM461" s="51"/>
      <c r="BN461" s="51"/>
      <c r="BO461" s="51"/>
      <c r="BP461" s="51"/>
      <c r="BQ461" s="51"/>
      <c r="BR461" s="51"/>
      <c r="BS461" s="51"/>
      <c r="BT461" s="51"/>
      <c r="BU461" s="51"/>
      <c r="BV461" s="51"/>
      <c r="BW461" s="51"/>
      <c r="BX461" s="51"/>
      <c r="BY461" s="51"/>
      <c r="BZ461" s="51"/>
      <c r="CA461" s="51"/>
      <c r="CB461" s="51"/>
      <c r="CC461" s="51"/>
      <c r="CD461" s="51"/>
      <c r="CE461" s="51"/>
      <c r="CF461" s="51"/>
      <c r="CG461" s="51"/>
      <c r="CH461" s="51"/>
      <c r="CI461" s="51"/>
      <c r="CJ461" s="51"/>
      <c r="CK461" s="51"/>
      <c r="CL461" s="51"/>
      <c r="CM461" s="51"/>
      <c r="CN461" s="51"/>
      <c r="CO461" s="51"/>
      <c r="CP461" s="51"/>
      <c r="CQ461" s="51"/>
      <c r="CR461" s="51"/>
      <c r="CS461" s="51"/>
      <c r="CT461" s="51"/>
      <c r="CU461" s="51"/>
      <c r="CV461" s="51"/>
      <c r="CW461" s="51"/>
      <c r="CX461" s="51"/>
      <c r="CY461" s="51"/>
      <c r="CZ461" s="51"/>
      <c r="DA461" s="51"/>
      <c r="DB461" s="51"/>
      <c r="DC461" s="51"/>
      <c r="DD461" s="51"/>
      <c r="DE461" s="51"/>
      <c r="DF461" s="51"/>
    </row>
    <row r="462" spans="1:110">
      <c r="A462" s="61"/>
      <c r="C462" s="51"/>
      <c r="D462" s="67"/>
      <c r="E462" s="78"/>
      <c r="F462" s="51"/>
      <c r="G462" s="67"/>
      <c r="H462" s="51"/>
      <c r="I462" s="51"/>
      <c r="J462" s="51"/>
      <c r="K462" s="67"/>
      <c r="L462" s="72"/>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51"/>
      <c r="AY462" s="51"/>
      <c r="AZ462" s="51"/>
      <c r="BA462" s="51"/>
      <c r="BB462" s="51"/>
      <c r="BC462" s="51"/>
      <c r="BD462" s="51"/>
      <c r="BE462" s="51"/>
      <c r="BF462" s="51"/>
      <c r="BG462" s="51"/>
      <c r="BH462" s="51"/>
      <c r="BI462" s="51"/>
      <c r="BJ462" s="51"/>
      <c r="BK462" s="51"/>
      <c r="BL462" s="51"/>
      <c r="BM462" s="51"/>
      <c r="BN462" s="51"/>
      <c r="BO462" s="51"/>
      <c r="BP462" s="51"/>
      <c r="BQ462" s="51"/>
      <c r="BR462" s="51"/>
      <c r="BS462" s="51"/>
      <c r="BT462" s="51"/>
      <c r="BU462" s="51"/>
      <c r="BV462" s="51"/>
      <c r="BW462" s="51"/>
      <c r="BX462" s="51"/>
      <c r="BY462" s="51"/>
      <c r="BZ462" s="51"/>
      <c r="CA462" s="51"/>
      <c r="CB462" s="51"/>
      <c r="CC462" s="51"/>
      <c r="CD462" s="51"/>
      <c r="CE462" s="51"/>
      <c r="CF462" s="51"/>
      <c r="CG462" s="51"/>
      <c r="CH462" s="51"/>
      <c r="CI462" s="51"/>
      <c r="CJ462" s="51"/>
      <c r="CK462" s="51"/>
      <c r="CL462" s="51"/>
      <c r="CM462" s="51"/>
      <c r="CN462" s="51"/>
      <c r="CO462" s="51"/>
      <c r="CP462" s="51"/>
      <c r="CQ462" s="51"/>
      <c r="CR462" s="51"/>
      <c r="CS462" s="51"/>
      <c r="CT462" s="51"/>
      <c r="CU462" s="51"/>
      <c r="CV462" s="51"/>
      <c r="CW462" s="51"/>
      <c r="CX462" s="51"/>
      <c r="CY462" s="51"/>
      <c r="CZ462" s="51"/>
      <c r="DA462" s="51"/>
      <c r="DB462" s="51"/>
      <c r="DC462" s="51"/>
      <c r="DD462" s="51"/>
      <c r="DE462" s="51"/>
      <c r="DF462" s="51"/>
    </row>
    <row r="463" spans="1:110">
      <c r="A463" s="61"/>
      <c r="C463" s="51"/>
      <c r="D463" s="67"/>
      <c r="E463" s="78"/>
      <c r="F463" s="51"/>
      <c r="G463" s="67"/>
      <c r="H463" s="51"/>
      <c r="I463" s="51"/>
      <c r="J463" s="51"/>
      <c r="K463" s="67"/>
      <c r="L463" s="72"/>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51"/>
      <c r="AY463" s="51"/>
      <c r="AZ463" s="51"/>
      <c r="BA463" s="51"/>
      <c r="BB463" s="51"/>
      <c r="BC463" s="51"/>
      <c r="BD463" s="51"/>
      <c r="BE463" s="51"/>
      <c r="BF463" s="51"/>
      <c r="BG463" s="51"/>
      <c r="BH463" s="51"/>
      <c r="BI463" s="51"/>
      <c r="BJ463" s="51"/>
      <c r="BK463" s="51"/>
      <c r="BL463" s="51"/>
      <c r="BM463" s="51"/>
      <c r="BN463" s="51"/>
      <c r="BO463" s="51"/>
      <c r="BP463" s="51"/>
      <c r="BQ463" s="51"/>
      <c r="BR463" s="51"/>
      <c r="BS463" s="51"/>
      <c r="BT463" s="51"/>
      <c r="BU463" s="51"/>
      <c r="BV463" s="51"/>
      <c r="BW463" s="51"/>
      <c r="BX463" s="51"/>
      <c r="BY463" s="51"/>
      <c r="BZ463" s="51"/>
      <c r="CA463" s="51"/>
      <c r="CB463" s="51"/>
      <c r="CC463" s="51"/>
      <c r="CD463" s="51"/>
      <c r="CE463" s="51"/>
      <c r="CF463" s="51"/>
      <c r="CG463" s="51"/>
      <c r="CH463" s="51"/>
      <c r="CI463" s="51"/>
      <c r="CJ463" s="51"/>
      <c r="CK463" s="51"/>
      <c r="CL463" s="51"/>
      <c r="CM463" s="51"/>
      <c r="CN463" s="51"/>
      <c r="CO463" s="51"/>
      <c r="CP463" s="51"/>
      <c r="CQ463" s="51"/>
      <c r="CR463" s="51"/>
      <c r="CS463" s="51"/>
      <c r="CT463" s="51"/>
      <c r="CU463" s="51"/>
      <c r="CV463" s="51"/>
      <c r="CW463" s="51"/>
      <c r="CX463" s="51"/>
      <c r="CY463" s="51"/>
      <c r="CZ463" s="51"/>
      <c r="DA463" s="51"/>
      <c r="DB463" s="51"/>
      <c r="DC463" s="51"/>
      <c r="DD463" s="51"/>
      <c r="DE463" s="51"/>
      <c r="DF463" s="51"/>
    </row>
    <row r="464" spans="1:110">
      <c r="A464" s="61"/>
      <c r="C464" s="51"/>
      <c r="D464" s="67"/>
      <c r="E464" s="78"/>
      <c r="F464" s="51"/>
      <c r="G464" s="67"/>
      <c r="H464" s="51"/>
      <c r="I464" s="51"/>
      <c r="J464" s="51"/>
      <c r="K464" s="67"/>
      <c r="L464" s="72"/>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51"/>
      <c r="AY464" s="51"/>
      <c r="AZ464" s="51"/>
      <c r="BA464" s="51"/>
      <c r="BB464" s="51"/>
      <c r="BC464" s="51"/>
      <c r="BD464" s="51"/>
      <c r="BE464" s="51"/>
      <c r="BF464" s="51"/>
      <c r="BG464" s="51"/>
      <c r="BH464" s="51"/>
      <c r="BI464" s="51"/>
      <c r="BJ464" s="51"/>
      <c r="BK464" s="51"/>
      <c r="BL464" s="51"/>
      <c r="BM464" s="51"/>
      <c r="BN464" s="51"/>
      <c r="BO464" s="51"/>
      <c r="BP464" s="51"/>
      <c r="BQ464" s="51"/>
      <c r="BR464" s="51"/>
      <c r="BS464" s="51"/>
      <c r="BT464" s="51"/>
      <c r="BU464" s="51"/>
      <c r="BV464" s="51"/>
      <c r="BW464" s="51"/>
      <c r="BX464" s="51"/>
      <c r="BY464" s="51"/>
      <c r="BZ464" s="51"/>
      <c r="CA464" s="51"/>
      <c r="CB464" s="51"/>
      <c r="CC464" s="51"/>
      <c r="CD464" s="51"/>
      <c r="CE464" s="51"/>
      <c r="CF464" s="51"/>
      <c r="CG464" s="51"/>
      <c r="CH464" s="51"/>
      <c r="CI464" s="51"/>
      <c r="CJ464" s="51"/>
      <c r="CK464" s="51"/>
      <c r="CL464" s="51"/>
      <c r="CM464" s="51"/>
      <c r="CN464" s="51"/>
      <c r="CO464" s="51"/>
      <c r="CP464" s="51"/>
      <c r="CQ464" s="51"/>
      <c r="CR464" s="51"/>
      <c r="CS464" s="51"/>
      <c r="CT464" s="51"/>
      <c r="CU464" s="51"/>
      <c r="CV464" s="51"/>
      <c r="CW464" s="51"/>
      <c r="CX464" s="51"/>
      <c r="CY464" s="51"/>
      <c r="CZ464" s="51"/>
      <c r="DA464" s="51"/>
      <c r="DB464" s="51"/>
      <c r="DC464" s="51"/>
      <c r="DD464" s="51"/>
      <c r="DE464" s="51"/>
      <c r="DF464" s="51"/>
    </row>
    <row r="465" spans="1:110">
      <c r="A465" s="61"/>
      <c r="C465" s="51"/>
      <c r="D465" s="67"/>
      <c r="E465" s="78"/>
      <c r="F465" s="51"/>
      <c r="G465" s="67"/>
      <c r="H465" s="51"/>
      <c r="I465" s="51"/>
      <c r="J465" s="51"/>
      <c r="K465" s="67"/>
      <c r="L465" s="72"/>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51"/>
      <c r="AY465" s="51"/>
      <c r="AZ465" s="51"/>
      <c r="BA465" s="51"/>
      <c r="BB465" s="51"/>
      <c r="BC465" s="51"/>
      <c r="BD465" s="51"/>
      <c r="BE465" s="51"/>
      <c r="BF465" s="51"/>
      <c r="BG465" s="51"/>
      <c r="BH465" s="51"/>
      <c r="BI465" s="51"/>
      <c r="BJ465" s="51"/>
      <c r="BK465" s="51"/>
      <c r="BL465" s="51"/>
      <c r="BM465" s="51"/>
      <c r="BN465" s="51"/>
      <c r="BO465" s="51"/>
      <c r="BP465" s="51"/>
      <c r="BQ465" s="51"/>
      <c r="BR465" s="51"/>
      <c r="BS465" s="51"/>
      <c r="BT465" s="51"/>
      <c r="BU465" s="51"/>
      <c r="BV465" s="51"/>
      <c r="BW465" s="51"/>
      <c r="BX465" s="51"/>
      <c r="BY465" s="51"/>
      <c r="BZ465" s="51"/>
      <c r="CA465" s="51"/>
      <c r="CB465" s="51"/>
      <c r="CC465" s="51"/>
      <c r="CD465" s="51"/>
      <c r="CE465" s="51"/>
      <c r="CF465" s="51"/>
      <c r="CG465" s="51"/>
      <c r="CH465" s="51"/>
      <c r="CI465" s="51"/>
      <c r="CJ465" s="51"/>
      <c r="CK465" s="51"/>
      <c r="CL465" s="51"/>
      <c r="CM465" s="51"/>
      <c r="CN465" s="51"/>
      <c r="CO465" s="51"/>
      <c r="CP465" s="51"/>
      <c r="CQ465" s="51"/>
      <c r="CR465" s="51"/>
      <c r="CS465" s="51"/>
      <c r="CT465" s="51"/>
      <c r="CU465" s="51"/>
      <c r="CV465" s="51"/>
      <c r="CW465" s="51"/>
      <c r="CX465" s="51"/>
      <c r="CY465" s="51"/>
      <c r="CZ465" s="51"/>
      <c r="DA465" s="51"/>
      <c r="DB465" s="51"/>
      <c r="DC465" s="51"/>
      <c r="DD465" s="51"/>
      <c r="DE465" s="51"/>
      <c r="DF465" s="51"/>
    </row>
    <row r="466" spans="1:110">
      <c r="A466" s="61"/>
      <c r="C466" s="51"/>
      <c r="D466" s="67"/>
      <c r="E466" s="78"/>
      <c r="F466" s="51"/>
      <c r="G466" s="67"/>
      <c r="H466" s="51"/>
      <c r="I466" s="51"/>
      <c r="J466" s="51"/>
      <c r="K466" s="67"/>
      <c r="L466" s="72"/>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51"/>
      <c r="AY466" s="51"/>
      <c r="AZ466" s="51"/>
      <c r="BA466" s="51"/>
      <c r="BB466" s="51"/>
      <c r="BC466" s="51"/>
      <c r="BD466" s="51"/>
      <c r="BE466" s="51"/>
      <c r="BF466" s="51"/>
      <c r="BG466" s="51"/>
      <c r="BH466" s="51"/>
      <c r="BI466" s="51"/>
      <c r="BJ466" s="51"/>
      <c r="BK466" s="51"/>
      <c r="BL466" s="51"/>
      <c r="BM466" s="51"/>
      <c r="BN466" s="51"/>
      <c r="BO466" s="51"/>
      <c r="BP466" s="51"/>
      <c r="BQ466" s="51"/>
      <c r="BR466" s="51"/>
      <c r="BS466" s="51"/>
      <c r="BT466" s="51"/>
      <c r="BU466" s="51"/>
      <c r="BV466" s="51"/>
      <c r="BW466" s="51"/>
      <c r="BX466" s="51"/>
      <c r="BY466" s="51"/>
      <c r="BZ466" s="51"/>
      <c r="CA466" s="51"/>
      <c r="CB466" s="51"/>
      <c r="CC466" s="51"/>
      <c r="CD466" s="51"/>
      <c r="CE466" s="51"/>
      <c r="CF466" s="51"/>
      <c r="CG466" s="51"/>
      <c r="CH466" s="51"/>
      <c r="CI466" s="51"/>
      <c r="CJ466" s="51"/>
      <c r="CK466" s="51"/>
      <c r="CL466" s="51"/>
      <c r="CM466" s="51"/>
      <c r="CN466" s="51"/>
      <c r="CO466" s="51"/>
      <c r="CP466" s="51"/>
      <c r="CQ466" s="51"/>
      <c r="CR466" s="51"/>
      <c r="CS466" s="51"/>
      <c r="CT466" s="51"/>
      <c r="CU466" s="51"/>
      <c r="CV466" s="51"/>
      <c r="CW466" s="51"/>
      <c r="CX466" s="51"/>
      <c r="CY466" s="51"/>
      <c r="CZ466" s="51"/>
      <c r="DA466" s="51"/>
      <c r="DB466" s="51"/>
      <c r="DC466" s="51"/>
      <c r="DD466" s="51"/>
      <c r="DE466" s="51"/>
      <c r="DF466" s="51"/>
    </row>
    <row r="467" spans="1:110">
      <c r="A467" s="61"/>
      <c r="C467" s="51"/>
      <c r="D467" s="67"/>
      <c r="E467" s="78"/>
      <c r="F467" s="51"/>
      <c r="G467" s="67"/>
      <c r="H467" s="51"/>
      <c r="I467" s="51"/>
      <c r="J467" s="51"/>
      <c r="K467" s="67"/>
      <c r="L467" s="72"/>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51"/>
      <c r="AY467" s="51"/>
      <c r="AZ467" s="51"/>
      <c r="BA467" s="51"/>
      <c r="BB467" s="51"/>
      <c r="BC467" s="51"/>
      <c r="BD467" s="51"/>
      <c r="BE467" s="51"/>
      <c r="BF467" s="51"/>
      <c r="BG467" s="51"/>
      <c r="BH467" s="51"/>
      <c r="BI467" s="51"/>
      <c r="BJ467" s="51"/>
      <c r="BK467" s="51"/>
      <c r="BL467" s="51"/>
      <c r="BM467" s="51"/>
      <c r="BN467" s="51"/>
      <c r="BO467" s="51"/>
      <c r="BP467" s="51"/>
      <c r="BQ467" s="51"/>
      <c r="BR467" s="51"/>
      <c r="BS467" s="51"/>
      <c r="BT467" s="51"/>
      <c r="BU467" s="51"/>
      <c r="BV467" s="51"/>
      <c r="BW467" s="51"/>
      <c r="BX467" s="51"/>
      <c r="BY467" s="51"/>
      <c r="BZ467" s="51"/>
      <c r="CA467" s="51"/>
      <c r="CB467" s="51"/>
      <c r="CC467" s="51"/>
      <c r="CD467" s="51"/>
      <c r="CE467" s="51"/>
      <c r="CF467" s="51"/>
      <c r="CG467" s="51"/>
      <c r="CH467" s="51"/>
      <c r="CI467" s="51"/>
      <c r="CJ467" s="51"/>
      <c r="CK467" s="51"/>
      <c r="CL467" s="51"/>
      <c r="CM467" s="51"/>
      <c r="CN467" s="51"/>
      <c r="CO467" s="51"/>
      <c r="CP467" s="51"/>
      <c r="CQ467" s="51"/>
      <c r="CR467" s="51"/>
      <c r="CS467" s="51"/>
      <c r="CT467" s="51"/>
      <c r="CU467" s="51"/>
      <c r="CV467" s="51"/>
      <c r="CW467" s="51"/>
      <c r="CX467" s="51"/>
      <c r="CY467" s="51"/>
      <c r="CZ467" s="51"/>
      <c r="DA467" s="51"/>
      <c r="DB467" s="51"/>
      <c r="DC467" s="51"/>
      <c r="DD467" s="51"/>
      <c r="DE467" s="51"/>
      <c r="DF467" s="51"/>
    </row>
    <row r="468" spans="1:110">
      <c r="A468" s="61"/>
      <c r="C468" s="51"/>
      <c r="D468" s="67"/>
      <c r="E468" s="78"/>
      <c r="F468" s="51"/>
      <c r="G468" s="67"/>
      <c r="H468" s="51"/>
      <c r="I468" s="51"/>
      <c r="J468" s="51"/>
      <c r="K468" s="67"/>
      <c r="L468" s="72"/>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c r="BH468" s="51"/>
      <c r="BI468" s="51"/>
      <c r="BJ468" s="51"/>
      <c r="BK468" s="51"/>
      <c r="BL468" s="51"/>
      <c r="BM468" s="51"/>
      <c r="BN468" s="51"/>
      <c r="BO468" s="51"/>
      <c r="BP468" s="51"/>
      <c r="BQ468" s="51"/>
      <c r="BR468" s="51"/>
      <c r="BS468" s="51"/>
      <c r="BT468" s="51"/>
      <c r="BU468" s="51"/>
      <c r="BV468" s="51"/>
      <c r="BW468" s="51"/>
      <c r="BX468" s="51"/>
      <c r="BY468" s="51"/>
      <c r="BZ468" s="51"/>
      <c r="CA468" s="51"/>
      <c r="CB468" s="51"/>
      <c r="CC468" s="51"/>
      <c r="CD468" s="51"/>
      <c r="CE468" s="51"/>
      <c r="CF468" s="51"/>
      <c r="CG468" s="51"/>
      <c r="CH468" s="51"/>
      <c r="CI468" s="51"/>
      <c r="CJ468" s="51"/>
      <c r="CK468" s="51"/>
      <c r="CL468" s="51"/>
      <c r="CM468" s="51"/>
      <c r="CN468" s="51"/>
      <c r="CO468" s="51"/>
      <c r="CP468" s="51"/>
      <c r="CQ468" s="51"/>
      <c r="CR468" s="51"/>
      <c r="CS468" s="51"/>
      <c r="CT468" s="51"/>
      <c r="CU468" s="51"/>
      <c r="CV468" s="51"/>
      <c r="CW468" s="51"/>
      <c r="CX468" s="51"/>
      <c r="CY468" s="51"/>
      <c r="CZ468" s="51"/>
      <c r="DA468" s="51"/>
      <c r="DB468" s="51"/>
      <c r="DC468" s="51"/>
      <c r="DD468" s="51"/>
      <c r="DE468" s="51"/>
      <c r="DF468" s="51"/>
    </row>
    <row r="469" spans="1:110">
      <c r="A469" s="61"/>
      <c r="C469" s="51"/>
      <c r="D469" s="67"/>
      <c r="E469" s="78"/>
      <c r="F469" s="51"/>
      <c r="G469" s="67"/>
      <c r="H469" s="51"/>
      <c r="I469" s="51"/>
      <c r="J469" s="51"/>
      <c r="K469" s="67"/>
      <c r="L469" s="72"/>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51"/>
      <c r="AY469" s="51"/>
      <c r="AZ469" s="51"/>
      <c r="BA469" s="51"/>
      <c r="BB469" s="51"/>
      <c r="BC469" s="51"/>
      <c r="BD469" s="51"/>
      <c r="BE469" s="51"/>
      <c r="BF469" s="51"/>
      <c r="BG469" s="51"/>
      <c r="BH469" s="51"/>
      <c r="BI469" s="51"/>
      <c r="BJ469" s="51"/>
      <c r="BK469" s="51"/>
      <c r="BL469" s="51"/>
      <c r="BM469" s="51"/>
      <c r="BN469" s="51"/>
      <c r="BO469" s="51"/>
      <c r="BP469" s="51"/>
      <c r="BQ469" s="51"/>
      <c r="BR469" s="51"/>
      <c r="BS469" s="51"/>
      <c r="BT469" s="51"/>
      <c r="BU469" s="51"/>
      <c r="BV469" s="51"/>
      <c r="BW469" s="51"/>
      <c r="BX469" s="51"/>
      <c r="BY469" s="51"/>
      <c r="BZ469" s="51"/>
      <c r="CA469" s="51"/>
      <c r="CB469" s="51"/>
      <c r="CC469" s="51"/>
      <c r="CD469" s="51"/>
      <c r="CE469" s="51"/>
      <c r="CF469" s="51"/>
      <c r="CG469" s="51"/>
      <c r="CH469" s="51"/>
      <c r="CI469" s="51"/>
      <c r="CJ469" s="51"/>
      <c r="CK469" s="51"/>
      <c r="CL469" s="51"/>
      <c r="CM469" s="51"/>
      <c r="CN469" s="51"/>
      <c r="CO469" s="51"/>
      <c r="CP469" s="51"/>
      <c r="CQ469" s="51"/>
      <c r="CR469" s="51"/>
      <c r="CS469" s="51"/>
      <c r="CT469" s="51"/>
      <c r="CU469" s="51"/>
      <c r="CV469" s="51"/>
      <c r="CW469" s="51"/>
      <c r="CX469" s="51"/>
      <c r="CY469" s="51"/>
      <c r="CZ469" s="51"/>
      <c r="DA469" s="51"/>
      <c r="DB469" s="51"/>
      <c r="DC469" s="51"/>
      <c r="DD469" s="51"/>
      <c r="DE469" s="51"/>
      <c r="DF469" s="51"/>
    </row>
    <row r="470" spans="1:110">
      <c r="A470" s="61"/>
      <c r="C470" s="51"/>
      <c r="D470" s="67"/>
      <c r="E470" s="78"/>
      <c r="F470" s="51"/>
      <c r="G470" s="67"/>
      <c r="H470" s="51"/>
      <c r="I470" s="51"/>
      <c r="J470" s="51"/>
      <c r="K470" s="67"/>
      <c r="L470" s="72"/>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51"/>
      <c r="AY470" s="51"/>
      <c r="AZ470" s="51"/>
      <c r="BA470" s="51"/>
      <c r="BB470" s="51"/>
      <c r="BC470" s="51"/>
      <c r="BD470" s="51"/>
      <c r="BE470" s="51"/>
      <c r="BF470" s="51"/>
      <c r="BG470" s="51"/>
      <c r="BH470" s="51"/>
      <c r="BI470" s="51"/>
      <c r="BJ470" s="51"/>
      <c r="BK470" s="51"/>
      <c r="BL470" s="51"/>
      <c r="BM470" s="51"/>
      <c r="BN470" s="51"/>
      <c r="BO470" s="51"/>
      <c r="BP470" s="51"/>
      <c r="BQ470" s="51"/>
      <c r="BR470" s="51"/>
      <c r="BS470" s="51"/>
      <c r="BT470" s="51"/>
      <c r="BU470" s="51"/>
      <c r="BV470" s="51"/>
      <c r="BW470" s="51"/>
      <c r="BX470" s="51"/>
      <c r="BY470" s="51"/>
      <c r="BZ470" s="51"/>
      <c r="CA470" s="51"/>
      <c r="CB470" s="51"/>
      <c r="CC470" s="51"/>
      <c r="CD470" s="51"/>
      <c r="CE470" s="51"/>
      <c r="CF470" s="51"/>
      <c r="CG470" s="51"/>
      <c r="CH470" s="51"/>
      <c r="CI470" s="51"/>
      <c r="CJ470" s="51"/>
      <c r="CK470" s="51"/>
      <c r="CL470" s="51"/>
      <c r="CM470" s="51"/>
      <c r="CN470" s="51"/>
      <c r="CO470" s="51"/>
      <c r="CP470" s="51"/>
      <c r="CQ470" s="51"/>
      <c r="CR470" s="51"/>
      <c r="CS470" s="51"/>
      <c r="CT470" s="51"/>
      <c r="CU470" s="51"/>
      <c r="CV470" s="51"/>
      <c r="CW470" s="51"/>
      <c r="CX470" s="51"/>
      <c r="CY470" s="51"/>
      <c r="CZ470" s="51"/>
      <c r="DA470" s="51"/>
      <c r="DB470" s="51"/>
      <c r="DC470" s="51"/>
      <c r="DD470" s="51"/>
      <c r="DE470" s="51"/>
      <c r="DF470" s="51"/>
    </row>
    <row r="471" spans="1:110">
      <c r="A471" s="61"/>
      <c r="C471" s="51"/>
      <c r="D471" s="67"/>
      <c r="E471" s="78"/>
      <c r="F471" s="51"/>
      <c r="G471" s="67"/>
      <c r="H471" s="51"/>
      <c r="I471" s="51"/>
      <c r="J471" s="51"/>
      <c r="K471" s="67"/>
      <c r="L471" s="72"/>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51"/>
      <c r="AY471" s="51"/>
      <c r="AZ471" s="51"/>
      <c r="BA471" s="51"/>
      <c r="BB471" s="51"/>
      <c r="BC471" s="51"/>
      <c r="BD471" s="51"/>
      <c r="BE471" s="51"/>
      <c r="BF471" s="51"/>
      <c r="BG471" s="51"/>
      <c r="BH471" s="51"/>
      <c r="BI471" s="51"/>
      <c r="BJ471" s="51"/>
      <c r="BK471" s="51"/>
      <c r="BL471" s="51"/>
      <c r="BM471" s="51"/>
      <c r="BN471" s="51"/>
      <c r="BO471" s="51"/>
      <c r="BP471" s="51"/>
      <c r="BQ471" s="51"/>
      <c r="BR471" s="51"/>
      <c r="BS471" s="51"/>
      <c r="BT471" s="51"/>
      <c r="BU471" s="51"/>
      <c r="BV471" s="51"/>
      <c r="BW471" s="51"/>
      <c r="BX471" s="51"/>
      <c r="BY471" s="51"/>
      <c r="BZ471" s="51"/>
      <c r="CA471" s="51"/>
      <c r="CB471" s="51"/>
      <c r="CC471" s="51"/>
      <c r="CD471" s="51"/>
      <c r="CE471" s="51"/>
      <c r="CF471" s="51"/>
      <c r="CG471" s="51"/>
      <c r="CH471" s="51"/>
      <c r="CI471" s="51"/>
      <c r="CJ471" s="51"/>
      <c r="CK471" s="51"/>
      <c r="CL471" s="51"/>
      <c r="CM471" s="51"/>
      <c r="CN471" s="51"/>
      <c r="CO471" s="51"/>
      <c r="CP471" s="51"/>
      <c r="CQ471" s="51"/>
      <c r="CR471" s="51"/>
      <c r="CS471" s="51"/>
      <c r="CT471" s="51"/>
      <c r="CU471" s="51"/>
      <c r="CV471" s="51"/>
      <c r="CW471" s="51"/>
      <c r="CX471" s="51"/>
      <c r="CY471" s="51"/>
      <c r="CZ471" s="51"/>
      <c r="DA471" s="51"/>
      <c r="DB471" s="51"/>
      <c r="DC471" s="51"/>
      <c r="DD471" s="51"/>
      <c r="DE471" s="51"/>
      <c r="DF471" s="51"/>
    </row>
    <row r="472" spans="1:110">
      <c r="A472" s="61"/>
      <c r="C472" s="51"/>
      <c r="D472" s="67"/>
      <c r="E472" s="78"/>
      <c r="F472" s="51"/>
      <c r="G472" s="67"/>
      <c r="H472" s="51"/>
      <c r="I472" s="51"/>
      <c r="J472" s="51"/>
      <c r="K472" s="67"/>
      <c r="L472" s="72"/>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51"/>
      <c r="AY472" s="51"/>
      <c r="AZ472" s="51"/>
      <c r="BA472" s="51"/>
      <c r="BB472" s="51"/>
      <c r="BC472" s="51"/>
      <c r="BD472" s="51"/>
      <c r="BE472" s="51"/>
      <c r="BF472" s="51"/>
      <c r="BG472" s="51"/>
      <c r="BH472" s="51"/>
      <c r="BI472" s="51"/>
      <c r="BJ472" s="51"/>
      <c r="BK472" s="51"/>
      <c r="BL472" s="51"/>
      <c r="BM472" s="51"/>
      <c r="BN472" s="51"/>
      <c r="BO472" s="51"/>
      <c r="BP472" s="51"/>
      <c r="BQ472" s="51"/>
      <c r="BR472" s="51"/>
      <c r="BS472" s="51"/>
      <c r="BT472" s="51"/>
      <c r="BU472" s="51"/>
      <c r="BV472" s="51"/>
      <c r="BW472" s="51"/>
      <c r="BX472" s="51"/>
      <c r="BY472" s="51"/>
      <c r="BZ472" s="51"/>
      <c r="CA472" s="51"/>
      <c r="CB472" s="51"/>
      <c r="CC472" s="51"/>
      <c r="CD472" s="51"/>
      <c r="CE472" s="51"/>
      <c r="CF472" s="51"/>
      <c r="CG472" s="51"/>
      <c r="CH472" s="51"/>
      <c r="CI472" s="51"/>
      <c r="CJ472" s="51"/>
      <c r="CK472" s="51"/>
      <c r="CL472" s="51"/>
      <c r="CM472" s="51"/>
      <c r="CN472" s="51"/>
      <c r="CO472" s="51"/>
      <c r="CP472" s="51"/>
      <c r="CQ472" s="51"/>
      <c r="CR472" s="51"/>
      <c r="CS472" s="51"/>
      <c r="CT472" s="51"/>
      <c r="CU472" s="51"/>
      <c r="CV472" s="51"/>
      <c r="CW472" s="51"/>
      <c r="CX472" s="51"/>
      <c r="CY472" s="51"/>
      <c r="CZ472" s="51"/>
      <c r="DA472" s="51"/>
      <c r="DB472" s="51"/>
      <c r="DC472" s="51"/>
      <c r="DD472" s="51"/>
      <c r="DE472" s="51"/>
      <c r="DF472" s="51"/>
    </row>
    <row r="473" spans="1:110">
      <c r="A473" s="61"/>
      <c r="C473" s="51"/>
      <c r="D473" s="67"/>
      <c r="E473" s="78"/>
      <c r="F473" s="51"/>
      <c r="G473" s="67"/>
      <c r="H473" s="51"/>
      <c r="I473" s="51"/>
      <c r="J473" s="51"/>
      <c r="K473" s="67"/>
      <c r="L473" s="72"/>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51"/>
      <c r="BC473" s="51"/>
      <c r="BD473" s="51"/>
      <c r="BE473" s="51"/>
      <c r="BF473" s="51"/>
      <c r="BG473" s="51"/>
      <c r="BH473" s="51"/>
      <c r="BI473" s="51"/>
      <c r="BJ473" s="51"/>
      <c r="BK473" s="51"/>
      <c r="BL473" s="51"/>
      <c r="BM473" s="51"/>
      <c r="BN473" s="51"/>
      <c r="BO473" s="51"/>
      <c r="BP473" s="51"/>
      <c r="BQ473" s="51"/>
      <c r="BR473" s="51"/>
      <c r="BS473" s="51"/>
      <c r="BT473" s="51"/>
      <c r="BU473" s="51"/>
      <c r="BV473" s="51"/>
      <c r="BW473" s="51"/>
      <c r="BX473" s="51"/>
      <c r="BY473" s="51"/>
      <c r="BZ473" s="51"/>
      <c r="CA473" s="51"/>
      <c r="CB473" s="51"/>
      <c r="CC473" s="51"/>
      <c r="CD473" s="51"/>
      <c r="CE473" s="51"/>
      <c r="CF473" s="51"/>
      <c r="CG473" s="51"/>
      <c r="CH473" s="51"/>
      <c r="CI473" s="51"/>
      <c r="CJ473" s="51"/>
      <c r="CK473" s="51"/>
      <c r="CL473" s="51"/>
      <c r="CM473" s="51"/>
      <c r="CN473" s="51"/>
      <c r="CO473" s="51"/>
      <c r="CP473" s="51"/>
      <c r="CQ473" s="51"/>
      <c r="CR473" s="51"/>
      <c r="CS473" s="51"/>
      <c r="CT473" s="51"/>
      <c r="CU473" s="51"/>
      <c r="CV473" s="51"/>
      <c r="CW473" s="51"/>
      <c r="CX473" s="51"/>
      <c r="CY473" s="51"/>
      <c r="CZ473" s="51"/>
      <c r="DA473" s="51"/>
      <c r="DB473" s="51"/>
      <c r="DC473" s="51"/>
      <c r="DD473" s="51"/>
      <c r="DE473" s="51"/>
      <c r="DF473" s="51"/>
    </row>
    <row r="474" spans="1:110">
      <c r="A474" s="61"/>
      <c r="C474" s="51"/>
      <c r="D474" s="67"/>
      <c r="E474" s="78"/>
      <c r="F474" s="51"/>
      <c r="G474" s="67"/>
      <c r="H474" s="51"/>
      <c r="I474" s="51"/>
      <c r="J474" s="51"/>
      <c r="K474" s="67"/>
      <c r="L474" s="72"/>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51"/>
      <c r="AY474" s="51"/>
      <c r="AZ474" s="51"/>
      <c r="BA474" s="51"/>
      <c r="BB474" s="51"/>
      <c r="BC474" s="51"/>
      <c r="BD474" s="51"/>
      <c r="BE474" s="51"/>
      <c r="BF474" s="51"/>
      <c r="BG474" s="51"/>
      <c r="BH474" s="51"/>
      <c r="BI474" s="51"/>
      <c r="BJ474" s="51"/>
      <c r="BK474" s="51"/>
      <c r="BL474" s="51"/>
      <c r="BM474" s="51"/>
      <c r="BN474" s="51"/>
      <c r="BO474" s="51"/>
      <c r="BP474" s="51"/>
      <c r="BQ474" s="51"/>
      <c r="BR474" s="51"/>
      <c r="BS474" s="51"/>
      <c r="BT474" s="51"/>
      <c r="BU474" s="51"/>
      <c r="BV474" s="51"/>
      <c r="BW474" s="51"/>
      <c r="BX474" s="51"/>
      <c r="BY474" s="51"/>
      <c r="BZ474" s="51"/>
      <c r="CA474" s="51"/>
      <c r="CB474" s="51"/>
      <c r="CC474" s="51"/>
      <c r="CD474" s="51"/>
      <c r="CE474" s="51"/>
      <c r="CF474" s="51"/>
      <c r="CG474" s="51"/>
      <c r="CH474" s="51"/>
      <c r="CI474" s="51"/>
      <c r="CJ474" s="51"/>
      <c r="CK474" s="51"/>
      <c r="CL474" s="51"/>
      <c r="CM474" s="51"/>
      <c r="CN474" s="51"/>
      <c r="CO474" s="51"/>
      <c r="CP474" s="51"/>
      <c r="CQ474" s="51"/>
      <c r="CR474" s="51"/>
      <c r="CS474" s="51"/>
      <c r="CT474" s="51"/>
      <c r="CU474" s="51"/>
      <c r="CV474" s="51"/>
      <c r="CW474" s="51"/>
      <c r="CX474" s="51"/>
      <c r="CY474" s="51"/>
      <c r="CZ474" s="51"/>
      <c r="DA474" s="51"/>
      <c r="DB474" s="51"/>
      <c r="DC474" s="51"/>
      <c r="DD474" s="51"/>
      <c r="DE474" s="51"/>
      <c r="DF474" s="51"/>
    </row>
    <row r="475" spans="1:110">
      <c r="A475" s="61"/>
      <c r="C475" s="51"/>
      <c r="D475" s="67"/>
      <c r="E475" s="78"/>
      <c r="F475" s="51"/>
      <c r="G475" s="67"/>
      <c r="H475" s="51"/>
      <c r="I475" s="51"/>
      <c r="J475" s="51"/>
      <c r="K475" s="67"/>
      <c r="L475" s="72"/>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c r="BA475" s="51"/>
      <c r="BB475" s="51"/>
      <c r="BC475" s="51"/>
      <c r="BD475" s="51"/>
      <c r="BE475" s="51"/>
      <c r="BF475" s="51"/>
      <c r="BG475" s="51"/>
      <c r="BH475" s="51"/>
      <c r="BI475" s="51"/>
      <c r="BJ475" s="51"/>
      <c r="BK475" s="51"/>
      <c r="BL475" s="51"/>
      <c r="BM475" s="51"/>
      <c r="BN475" s="51"/>
      <c r="BO475" s="51"/>
      <c r="BP475" s="51"/>
      <c r="BQ475" s="51"/>
      <c r="BR475" s="51"/>
      <c r="BS475" s="51"/>
      <c r="BT475" s="51"/>
      <c r="BU475" s="51"/>
      <c r="BV475" s="51"/>
      <c r="BW475" s="51"/>
      <c r="BX475" s="51"/>
      <c r="BY475" s="51"/>
      <c r="BZ475" s="51"/>
      <c r="CA475" s="51"/>
      <c r="CB475" s="51"/>
      <c r="CC475" s="51"/>
      <c r="CD475" s="51"/>
      <c r="CE475" s="51"/>
      <c r="CF475" s="51"/>
      <c r="CG475" s="51"/>
      <c r="CH475" s="51"/>
      <c r="CI475" s="51"/>
      <c r="CJ475" s="51"/>
      <c r="CK475" s="51"/>
      <c r="CL475" s="51"/>
      <c r="CM475" s="51"/>
      <c r="CN475" s="51"/>
      <c r="CO475" s="51"/>
      <c r="CP475" s="51"/>
      <c r="CQ475" s="51"/>
      <c r="CR475" s="51"/>
      <c r="CS475" s="51"/>
      <c r="CT475" s="51"/>
      <c r="CU475" s="51"/>
      <c r="CV475" s="51"/>
      <c r="CW475" s="51"/>
      <c r="CX475" s="51"/>
      <c r="CY475" s="51"/>
      <c r="CZ475" s="51"/>
      <c r="DA475" s="51"/>
      <c r="DB475" s="51"/>
      <c r="DC475" s="51"/>
      <c r="DD475" s="51"/>
      <c r="DE475" s="51"/>
      <c r="DF475" s="51"/>
    </row>
    <row r="476" spans="1:110">
      <c r="A476" s="61"/>
      <c r="C476" s="51"/>
      <c r="D476" s="67"/>
      <c r="E476" s="78"/>
      <c r="F476" s="51"/>
      <c r="G476" s="67"/>
      <c r="H476" s="51"/>
      <c r="I476" s="51"/>
      <c r="J476" s="51"/>
      <c r="K476" s="67"/>
      <c r="L476" s="72"/>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51"/>
      <c r="AY476" s="51"/>
      <c r="AZ476" s="51"/>
      <c r="BA476" s="51"/>
      <c r="BB476" s="51"/>
      <c r="BC476" s="51"/>
      <c r="BD476" s="51"/>
      <c r="BE476" s="51"/>
      <c r="BF476" s="51"/>
      <c r="BG476" s="51"/>
      <c r="BH476" s="51"/>
      <c r="BI476" s="51"/>
      <c r="BJ476" s="51"/>
      <c r="BK476" s="51"/>
      <c r="BL476" s="51"/>
      <c r="BM476" s="51"/>
      <c r="BN476" s="51"/>
      <c r="BO476" s="51"/>
      <c r="BP476" s="51"/>
      <c r="BQ476" s="51"/>
      <c r="BR476" s="51"/>
      <c r="BS476" s="51"/>
      <c r="BT476" s="51"/>
      <c r="BU476" s="51"/>
      <c r="BV476" s="51"/>
      <c r="BW476" s="51"/>
      <c r="BX476" s="51"/>
      <c r="BY476" s="51"/>
      <c r="BZ476" s="51"/>
      <c r="CA476" s="51"/>
      <c r="CB476" s="51"/>
      <c r="CC476" s="51"/>
      <c r="CD476" s="51"/>
      <c r="CE476" s="51"/>
      <c r="CF476" s="51"/>
      <c r="CG476" s="51"/>
      <c r="CH476" s="51"/>
      <c r="CI476" s="51"/>
      <c r="CJ476" s="51"/>
      <c r="CK476" s="51"/>
      <c r="CL476" s="51"/>
      <c r="CM476" s="51"/>
      <c r="CN476" s="51"/>
      <c r="CO476" s="51"/>
      <c r="CP476" s="51"/>
      <c r="CQ476" s="51"/>
      <c r="CR476" s="51"/>
      <c r="CS476" s="51"/>
      <c r="CT476" s="51"/>
      <c r="CU476" s="51"/>
      <c r="CV476" s="51"/>
      <c r="CW476" s="51"/>
      <c r="CX476" s="51"/>
      <c r="CY476" s="51"/>
      <c r="CZ476" s="51"/>
      <c r="DA476" s="51"/>
      <c r="DB476" s="51"/>
      <c r="DC476" s="51"/>
      <c r="DD476" s="51"/>
      <c r="DE476" s="51"/>
      <c r="DF476" s="51"/>
    </row>
    <row r="477" spans="1:110">
      <c r="A477" s="61"/>
      <c r="C477" s="51"/>
      <c r="D477" s="67"/>
      <c r="E477" s="78"/>
      <c r="F477" s="51"/>
      <c r="G477" s="67"/>
      <c r="H477" s="51"/>
      <c r="I477" s="51"/>
      <c r="J477" s="51"/>
      <c r="K477" s="67"/>
      <c r="L477" s="72"/>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51"/>
      <c r="AY477" s="51"/>
      <c r="AZ477" s="51"/>
      <c r="BA477" s="51"/>
      <c r="BB477" s="51"/>
      <c r="BC477" s="51"/>
      <c r="BD477" s="51"/>
      <c r="BE477" s="51"/>
      <c r="BF477" s="51"/>
      <c r="BG477" s="51"/>
      <c r="BH477" s="51"/>
      <c r="BI477" s="51"/>
      <c r="BJ477" s="51"/>
      <c r="BK477" s="51"/>
      <c r="BL477" s="51"/>
      <c r="BM477" s="51"/>
      <c r="BN477" s="51"/>
      <c r="BO477" s="51"/>
      <c r="BP477" s="51"/>
      <c r="BQ477" s="51"/>
      <c r="BR477" s="51"/>
      <c r="BS477" s="51"/>
      <c r="BT477" s="51"/>
      <c r="BU477" s="51"/>
      <c r="BV477" s="51"/>
      <c r="BW477" s="51"/>
      <c r="BX477" s="51"/>
      <c r="BY477" s="51"/>
      <c r="BZ477" s="51"/>
      <c r="CA477" s="51"/>
      <c r="CB477" s="51"/>
      <c r="CC477" s="51"/>
      <c r="CD477" s="51"/>
      <c r="CE477" s="51"/>
      <c r="CF477" s="51"/>
      <c r="CG477" s="51"/>
      <c r="CH477" s="51"/>
      <c r="CI477" s="51"/>
      <c r="CJ477" s="51"/>
      <c r="CK477" s="51"/>
      <c r="CL477" s="51"/>
      <c r="CM477" s="51"/>
      <c r="CN477" s="51"/>
      <c r="CO477" s="51"/>
      <c r="CP477" s="51"/>
      <c r="CQ477" s="51"/>
      <c r="CR477" s="51"/>
      <c r="CS477" s="51"/>
      <c r="CT477" s="51"/>
      <c r="CU477" s="51"/>
      <c r="CV477" s="51"/>
      <c r="CW477" s="51"/>
      <c r="CX477" s="51"/>
      <c r="CY477" s="51"/>
      <c r="CZ477" s="51"/>
      <c r="DA477" s="51"/>
      <c r="DB477" s="51"/>
      <c r="DC477" s="51"/>
      <c r="DD477" s="51"/>
      <c r="DE477" s="51"/>
      <c r="DF477" s="51"/>
    </row>
    <row r="478" spans="1:110">
      <c r="A478" s="61"/>
      <c r="C478" s="51"/>
      <c r="D478" s="67"/>
      <c r="E478" s="78"/>
      <c r="F478" s="51"/>
      <c r="G478" s="67"/>
      <c r="H478" s="51"/>
      <c r="I478" s="51"/>
      <c r="J478" s="51"/>
      <c r="K478" s="67"/>
      <c r="L478" s="72"/>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c r="BA478" s="51"/>
      <c r="BB478" s="51"/>
      <c r="BC478" s="51"/>
      <c r="BD478" s="51"/>
      <c r="BE478" s="51"/>
      <c r="BF478" s="51"/>
      <c r="BG478" s="51"/>
      <c r="BH478" s="51"/>
      <c r="BI478" s="51"/>
      <c r="BJ478" s="51"/>
      <c r="BK478" s="51"/>
      <c r="BL478" s="51"/>
      <c r="BM478" s="51"/>
      <c r="BN478" s="51"/>
      <c r="BO478" s="51"/>
      <c r="BP478" s="51"/>
      <c r="BQ478" s="51"/>
      <c r="BR478" s="51"/>
      <c r="BS478" s="51"/>
      <c r="BT478" s="51"/>
      <c r="BU478" s="51"/>
      <c r="BV478" s="51"/>
      <c r="BW478" s="51"/>
      <c r="BX478" s="51"/>
      <c r="BY478" s="51"/>
      <c r="BZ478" s="51"/>
      <c r="CA478" s="51"/>
      <c r="CB478" s="51"/>
      <c r="CC478" s="51"/>
      <c r="CD478" s="51"/>
      <c r="CE478" s="51"/>
      <c r="CF478" s="51"/>
      <c r="CG478" s="51"/>
      <c r="CH478" s="51"/>
      <c r="CI478" s="51"/>
      <c r="CJ478" s="51"/>
      <c r="CK478" s="51"/>
      <c r="CL478" s="51"/>
      <c r="CM478" s="51"/>
      <c r="CN478" s="51"/>
      <c r="CO478" s="51"/>
      <c r="CP478" s="51"/>
      <c r="CQ478" s="51"/>
      <c r="CR478" s="51"/>
      <c r="CS478" s="51"/>
      <c r="CT478" s="51"/>
      <c r="CU478" s="51"/>
      <c r="CV478" s="51"/>
      <c r="CW478" s="51"/>
      <c r="CX478" s="51"/>
      <c r="CY478" s="51"/>
      <c r="CZ478" s="51"/>
      <c r="DA478" s="51"/>
      <c r="DB478" s="51"/>
      <c r="DC478" s="51"/>
      <c r="DD478" s="51"/>
      <c r="DE478" s="51"/>
      <c r="DF478" s="51"/>
    </row>
    <row r="479" spans="1:110">
      <c r="A479" s="61"/>
      <c r="C479" s="51"/>
      <c r="D479" s="67"/>
      <c r="E479" s="78"/>
      <c r="F479" s="51"/>
      <c r="G479" s="67"/>
      <c r="H479" s="51"/>
      <c r="I479" s="51"/>
      <c r="J479" s="51"/>
      <c r="K479" s="67"/>
      <c r="L479" s="72"/>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c r="BA479" s="51"/>
      <c r="BB479" s="51"/>
      <c r="BC479" s="51"/>
      <c r="BD479" s="51"/>
      <c r="BE479" s="51"/>
      <c r="BF479" s="51"/>
      <c r="BG479" s="51"/>
      <c r="BH479" s="51"/>
      <c r="BI479" s="51"/>
      <c r="BJ479" s="51"/>
      <c r="BK479" s="51"/>
      <c r="BL479" s="51"/>
      <c r="BM479" s="51"/>
      <c r="BN479" s="51"/>
      <c r="BO479" s="51"/>
      <c r="BP479" s="51"/>
      <c r="BQ479" s="51"/>
      <c r="BR479" s="51"/>
      <c r="BS479" s="51"/>
      <c r="BT479" s="51"/>
      <c r="BU479" s="51"/>
      <c r="BV479" s="51"/>
      <c r="BW479" s="51"/>
      <c r="BX479" s="51"/>
      <c r="BY479" s="51"/>
      <c r="BZ479" s="51"/>
      <c r="CA479" s="51"/>
      <c r="CB479" s="51"/>
      <c r="CC479" s="51"/>
      <c r="CD479" s="51"/>
      <c r="CE479" s="51"/>
      <c r="CF479" s="51"/>
      <c r="CG479" s="51"/>
      <c r="CH479" s="51"/>
      <c r="CI479" s="51"/>
      <c r="CJ479" s="51"/>
      <c r="CK479" s="51"/>
      <c r="CL479" s="51"/>
      <c r="CM479" s="51"/>
      <c r="CN479" s="51"/>
      <c r="CO479" s="51"/>
      <c r="CP479" s="51"/>
      <c r="CQ479" s="51"/>
      <c r="CR479" s="51"/>
      <c r="CS479" s="51"/>
      <c r="CT479" s="51"/>
      <c r="CU479" s="51"/>
      <c r="CV479" s="51"/>
      <c r="CW479" s="51"/>
      <c r="CX479" s="51"/>
      <c r="CY479" s="51"/>
      <c r="CZ479" s="51"/>
      <c r="DA479" s="51"/>
      <c r="DB479" s="51"/>
      <c r="DC479" s="51"/>
      <c r="DD479" s="51"/>
      <c r="DE479" s="51"/>
      <c r="DF479" s="51"/>
    </row>
    <row r="480" spans="1:110">
      <c r="A480" s="61"/>
      <c r="C480" s="51"/>
      <c r="D480" s="67"/>
      <c r="E480" s="78"/>
      <c r="F480" s="51"/>
      <c r="G480" s="67"/>
      <c r="H480" s="51"/>
      <c r="I480" s="51"/>
      <c r="J480" s="51"/>
      <c r="K480" s="67"/>
      <c r="L480" s="72"/>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c r="BA480" s="51"/>
      <c r="BB480" s="51"/>
      <c r="BC480" s="51"/>
      <c r="BD480" s="51"/>
      <c r="BE480" s="51"/>
      <c r="BF480" s="51"/>
      <c r="BG480" s="51"/>
      <c r="BH480" s="51"/>
      <c r="BI480" s="51"/>
      <c r="BJ480" s="51"/>
      <c r="BK480" s="51"/>
      <c r="BL480" s="51"/>
      <c r="BM480" s="51"/>
      <c r="BN480" s="51"/>
      <c r="BO480" s="51"/>
      <c r="BP480" s="51"/>
      <c r="BQ480" s="51"/>
      <c r="BR480" s="51"/>
      <c r="BS480" s="51"/>
      <c r="BT480" s="51"/>
      <c r="BU480" s="51"/>
      <c r="BV480" s="51"/>
      <c r="BW480" s="51"/>
      <c r="BX480" s="51"/>
      <c r="BY480" s="51"/>
      <c r="BZ480" s="51"/>
      <c r="CA480" s="51"/>
      <c r="CB480" s="51"/>
      <c r="CC480" s="51"/>
      <c r="CD480" s="51"/>
      <c r="CE480" s="51"/>
      <c r="CF480" s="51"/>
      <c r="CG480" s="51"/>
      <c r="CH480" s="51"/>
      <c r="CI480" s="51"/>
      <c r="CJ480" s="51"/>
      <c r="CK480" s="51"/>
      <c r="CL480" s="51"/>
      <c r="CM480" s="51"/>
      <c r="CN480" s="51"/>
      <c r="CO480" s="51"/>
      <c r="CP480" s="51"/>
      <c r="CQ480" s="51"/>
      <c r="CR480" s="51"/>
      <c r="CS480" s="51"/>
      <c r="CT480" s="51"/>
      <c r="CU480" s="51"/>
      <c r="CV480" s="51"/>
      <c r="CW480" s="51"/>
      <c r="CX480" s="51"/>
      <c r="CY480" s="51"/>
      <c r="CZ480" s="51"/>
      <c r="DA480" s="51"/>
      <c r="DB480" s="51"/>
      <c r="DC480" s="51"/>
      <c r="DD480" s="51"/>
      <c r="DE480" s="51"/>
      <c r="DF480" s="51"/>
    </row>
    <row r="481" spans="1:110">
      <c r="A481" s="61"/>
      <c r="C481" s="51"/>
      <c r="D481" s="67"/>
      <c r="E481" s="78"/>
      <c r="F481" s="51"/>
      <c r="G481" s="67"/>
      <c r="H481" s="51"/>
      <c r="I481" s="51"/>
      <c r="J481" s="51"/>
      <c r="K481" s="67"/>
      <c r="L481" s="72"/>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c r="BA481" s="51"/>
      <c r="BB481" s="51"/>
      <c r="BC481" s="51"/>
      <c r="BD481" s="51"/>
      <c r="BE481" s="51"/>
      <c r="BF481" s="51"/>
      <c r="BG481" s="51"/>
      <c r="BH481" s="51"/>
      <c r="BI481" s="51"/>
      <c r="BJ481" s="51"/>
      <c r="BK481" s="51"/>
      <c r="BL481" s="51"/>
      <c r="BM481" s="51"/>
      <c r="BN481" s="51"/>
      <c r="BO481" s="51"/>
      <c r="BP481" s="51"/>
      <c r="BQ481" s="51"/>
      <c r="BR481" s="51"/>
      <c r="BS481" s="51"/>
      <c r="BT481" s="51"/>
      <c r="BU481" s="51"/>
      <c r="BV481" s="51"/>
      <c r="BW481" s="51"/>
      <c r="BX481" s="51"/>
      <c r="BY481" s="51"/>
      <c r="BZ481" s="51"/>
      <c r="CA481" s="51"/>
      <c r="CB481" s="51"/>
      <c r="CC481" s="51"/>
      <c r="CD481" s="51"/>
      <c r="CE481" s="51"/>
      <c r="CF481" s="51"/>
      <c r="CG481" s="51"/>
      <c r="CH481" s="51"/>
      <c r="CI481" s="51"/>
      <c r="CJ481" s="51"/>
      <c r="CK481" s="51"/>
      <c r="CL481" s="51"/>
      <c r="CM481" s="51"/>
      <c r="CN481" s="51"/>
      <c r="CO481" s="51"/>
      <c r="CP481" s="51"/>
      <c r="CQ481" s="51"/>
      <c r="CR481" s="51"/>
      <c r="CS481" s="51"/>
      <c r="CT481" s="51"/>
      <c r="CU481" s="51"/>
      <c r="CV481" s="51"/>
      <c r="CW481" s="51"/>
      <c r="CX481" s="51"/>
      <c r="CY481" s="51"/>
      <c r="CZ481" s="51"/>
      <c r="DA481" s="51"/>
      <c r="DB481" s="51"/>
      <c r="DC481" s="51"/>
      <c r="DD481" s="51"/>
      <c r="DE481" s="51"/>
      <c r="DF481" s="51"/>
    </row>
    <row r="482" spans="1:110">
      <c r="A482" s="61"/>
      <c r="C482" s="51"/>
      <c r="D482" s="67"/>
      <c r="E482" s="78"/>
      <c r="F482" s="51"/>
      <c r="G482" s="67"/>
      <c r="H482" s="51"/>
      <c r="I482" s="51"/>
      <c r="J482" s="51"/>
      <c r="K482" s="67"/>
      <c r="L482" s="72"/>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c r="BA482" s="51"/>
      <c r="BB482" s="51"/>
      <c r="BC482" s="51"/>
      <c r="BD482" s="51"/>
      <c r="BE482" s="51"/>
      <c r="BF482" s="51"/>
      <c r="BG482" s="51"/>
      <c r="BH482" s="51"/>
      <c r="BI482" s="51"/>
      <c r="BJ482" s="51"/>
      <c r="BK482" s="51"/>
      <c r="BL482" s="51"/>
      <c r="BM482" s="51"/>
      <c r="BN482" s="51"/>
      <c r="BO482" s="51"/>
      <c r="BP482" s="51"/>
      <c r="BQ482" s="51"/>
      <c r="BR482" s="51"/>
      <c r="BS482" s="51"/>
      <c r="BT482" s="51"/>
      <c r="BU482" s="51"/>
      <c r="BV482" s="51"/>
      <c r="BW482" s="51"/>
      <c r="BX482" s="51"/>
      <c r="BY482" s="51"/>
      <c r="BZ482" s="51"/>
      <c r="CA482" s="51"/>
      <c r="CB482" s="51"/>
      <c r="CC482" s="51"/>
      <c r="CD482" s="51"/>
      <c r="CE482" s="51"/>
      <c r="CF482" s="51"/>
      <c r="CG482" s="51"/>
      <c r="CH482" s="51"/>
      <c r="CI482" s="51"/>
      <c r="CJ482" s="51"/>
      <c r="CK482" s="51"/>
      <c r="CL482" s="51"/>
      <c r="CM482" s="51"/>
      <c r="CN482" s="51"/>
      <c r="CO482" s="51"/>
      <c r="CP482" s="51"/>
      <c r="CQ482" s="51"/>
      <c r="CR482" s="51"/>
      <c r="CS482" s="51"/>
      <c r="CT482" s="51"/>
      <c r="CU482" s="51"/>
      <c r="CV482" s="51"/>
      <c r="CW482" s="51"/>
      <c r="CX482" s="51"/>
      <c r="CY482" s="51"/>
      <c r="CZ482" s="51"/>
      <c r="DA482" s="51"/>
      <c r="DB482" s="51"/>
      <c r="DC482" s="51"/>
      <c r="DD482" s="51"/>
      <c r="DE482" s="51"/>
      <c r="DF482" s="51"/>
    </row>
    <row r="483" spans="1:110">
      <c r="A483" s="61"/>
      <c r="C483" s="51"/>
      <c r="D483" s="67"/>
      <c r="E483" s="78"/>
      <c r="F483" s="51"/>
      <c r="G483" s="67"/>
      <c r="H483" s="51"/>
      <c r="I483" s="51"/>
      <c r="J483" s="51"/>
      <c r="K483" s="67"/>
      <c r="L483" s="72"/>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51"/>
      <c r="BC483" s="51"/>
      <c r="BD483" s="51"/>
      <c r="BE483" s="51"/>
      <c r="BF483" s="51"/>
      <c r="BG483" s="51"/>
      <c r="BH483" s="51"/>
      <c r="BI483" s="51"/>
      <c r="BJ483" s="51"/>
      <c r="BK483" s="51"/>
      <c r="BL483" s="51"/>
      <c r="BM483" s="51"/>
      <c r="BN483" s="51"/>
      <c r="BO483" s="51"/>
      <c r="BP483" s="51"/>
      <c r="BQ483" s="51"/>
      <c r="BR483" s="51"/>
      <c r="BS483" s="51"/>
      <c r="BT483" s="51"/>
      <c r="BU483" s="51"/>
      <c r="BV483" s="51"/>
      <c r="BW483" s="51"/>
      <c r="BX483" s="51"/>
      <c r="BY483" s="51"/>
      <c r="BZ483" s="51"/>
      <c r="CA483" s="51"/>
      <c r="CB483" s="51"/>
      <c r="CC483" s="51"/>
      <c r="CD483" s="51"/>
      <c r="CE483" s="51"/>
      <c r="CF483" s="51"/>
      <c r="CG483" s="51"/>
      <c r="CH483" s="51"/>
      <c r="CI483" s="51"/>
      <c r="CJ483" s="51"/>
      <c r="CK483" s="51"/>
      <c r="CL483" s="51"/>
      <c r="CM483" s="51"/>
      <c r="CN483" s="51"/>
      <c r="CO483" s="51"/>
      <c r="CP483" s="51"/>
      <c r="CQ483" s="51"/>
      <c r="CR483" s="51"/>
      <c r="CS483" s="51"/>
      <c r="CT483" s="51"/>
      <c r="CU483" s="51"/>
      <c r="CV483" s="51"/>
      <c r="CW483" s="51"/>
      <c r="CX483" s="51"/>
      <c r="CY483" s="51"/>
      <c r="CZ483" s="51"/>
      <c r="DA483" s="51"/>
      <c r="DB483" s="51"/>
      <c r="DC483" s="51"/>
      <c r="DD483" s="51"/>
      <c r="DE483" s="51"/>
      <c r="DF483" s="51"/>
    </row>
    <row r="484" spans="1:110">
      <c r="A484" s="61"/>
      <c r="C484" s="51"/>
      <c r="D484" s="67"/>
      <c r="E484" s="78"/>
      <c r="F484" s="51"/>
      <c r="G484" s="67"/>
      <c r="H484" s="51"/>
      <c r="I484" s="51"/>
      <c r="J484" s="51"/>
      <c r="K484" s="67"/>
      <c r="L484" s="72"/>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c r="BA484" s="51"/>
      <c r="BB484" s="51"/>
      <c r="BC484" s="51"/>
      <c r="BD484" s="51"/>
      <c r="BE484" s="51"/>
      <c r="BF484" s="51"/>
      <c r="BG484" s="51"/>
      <c r="BH484" s="51"/>
      <c r="BI484" s="51"/>
      <c r="BJ484" s="51"/>
      <c r="BK484" s="51"/>
      <c r="BL484" s="51"/>
      <c r="BM484" s="51"/>
      <c r="BN484" s="51"/>
      <c r="BO484" s="51"/>
      <c r="BP484" s="51"/>
      <c r="BQ484" s="51"/>
      <c r="BR484" s="51"/>
      <c r="BS484" s="51"/>
      <c r="BT484" s="51"/>
      <c r="BU484" s="51"/>
      <c r="BV484" s="51"/>
      <c r="BW484" s="51"/>
      <c r="BX484" s="51"/>
      <c r="BY484" s="51"/>
      <c r="BZ484" s="51"/>
      <c r="CA484" s="51"/>
      <c r="CB484" s="51"/>
      <c r="CC484" s="51"/>
      <c r="CD484" s="51"/>
      <c r="CE484" s="51"/>
      <c r="CF484" s="51"/>
      <c r="CG484" s="51"/>
      <c r="CH484" s="51"/>
      <c r="CI484" s="51"/>
      <c r="CJ484" s="51"/>
      <c r="CK484" s="51"/>
      <c r="CL484" s="51"/>
      <c r="CM484" s="51"/>
      <c r="CN484" s="51"/>
      <c r="CO484" s="51"/>
      <c r="CP484" s="51"/>
      <c r="CQ484" s="51"/>
      <c r="CR484" s="51"/>
      <c r="CS484" s="51"/>
      <c r="CT484" s="51"/>
      <c r="CU484" s="51"/>
      <c r="CV484" s="51"/>
      <c r="CW484" s="51"/>
      <c r="CX484" s="51"/>
      <c r="CY484" s="51"/>
      <c r="CZ484" s="51"/>
      <c r="DA484" s="51"/>
      <c r="DB484" s="51"/>
      <c r="DC484" s="51"/>
      <c r="DD484" s="51"/>
      <c r="DE484" s="51"/>
      <c r="DF484" s="51"/>
    </row>
    <row r="485" spans="1:110">
      <c r="A485" s="61"/>
      <c r="C485" s="51"/>
      <c r="D485" s="67"/>
      <c r="E485" s="78"/>
      <c r="F485" s="51"/>
      <c r="G485" s="67"/>
      <c r="H485" s="51"/>
      <c r="I485" s="51"/>
      <c r="J485" s="51"/>
      <c r="K485" s="67"/>
      <c r="L485" s="72"/>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51"/>
      <c r="AY485" s="51"/>
      <c r="AZ485" s="51"/>
      <c r="BA485" s="51"/>
      <c r="BB485" s="51"/>
      <c r="BC485" s="51"/>
      <c r="BD485" s="51"/>
      <c r="BE485" s="51"/>
      <c r="BF485" s="51"/>
      <c r="BG485" s="51"/>
      <c r="BH485" s="51"/>
      <c r="BI485" s="51"/>
      <c r="BJ485" s="51"/>
      <c r="BK485" s="51"/>
      <c r="BL485" s="51"/>
      <c r="BM485" s="51"/>
      <c r="BN485" s="51"/>
      <c r="BO485" s="51"/>
      <c r="BP485" s="51"/>
      <c r="BQ485" s="51"/>
      <c r="BR485" s="51"/>
      <c r="BS485" s="51"/>
      <c r="BT485" s="51"/>
      <c r="BU485" s="51"/>
      <c r="BV485" s="51"/>
      <c r="BW485" s="51"/>
      <c r="BX485" s="51"/>
      <c r="BY485" s="51"/>
      <c r="BZ485" s="51"/>
      <c r="CA485" s="51"/>
      <c r="CB485" s="51"/>
      <c r="CC485" s="51"/>
      <c r="CD485" s="51"/>
      <c r="CE485" s="51"/>
      <c r="CF485" s="51"/>
      <c r="CG485" s="51"/>
      <c r="CH485" s="51"/>
      <c r="CI485" s="51"/>
      <c r="CJ485" s="51"/>
      <c r="CK485" s="51"/>
      <c r="CL485" s="51"/>
      <c r="CM485" s="51"/>
      <c r="CN485" s="51"/>
      <c r="CO485" s="51"/>
      <c r="CP485" s="51"/>
      <c r="CQ485" s="51"/>
      <c r="CR485" s="51"/>
      <c r="CS485" s="51"/>
      <c r="CT485" s="51"/>
      <c r="CU485" s="51"/>
      <c r="CV485" s="51"/>
      <c r="CW485" s="51"/>
      <c r="CX485" s="51"/>
      <c r="CY485" s="51"/>
      <c r="CZ485" s="51"/>
      <c r="DA485" s="51"/>
      <c r="DB485" s="51"/>
      <c r="DC485" s="51"/>
      <c r="DD485" s="51"/>
      <c r="DE485" s="51"/>
      <c r="DF485" s="51"/>
    </row>
    <row r="486" spans="1:110">
      <c r="A486" s="61"/>
      <c r="C486" s="51"/>
      <c r="D486" s="67"/>
      <c r="E486" s="78"/>
      <c r="F486" s="51"/>
      <c r="G486" s="67"/>
      <c r="H486" s="51"/>
      <c r="I486" s="51"/>
      <c r="J486" s="51"/>
      <c r="K486" s="67"/>
      <c r="L486" s="72"/>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c r="BA486" s="51"/>
      <c r="BB486" s="51"/>
      <c r="BC486" s="51"/>
      <c r="BD486" s="51"/>
      <c r="BE486" s="51"/>
      <c r="BF486" s="51"/>
      <c r="BG486" s="51"/>
      <c r="BH486" s="51"/>
      <c r="BI486" s="51"/>
      <c r="BJ486" s="51"/>
      <c r="BK486" s="51"/>
      <c r="BL486" s="51"/>
      <c r="BM486" s="51"/>
      <c r="BN486" s="51"/>
      <c r="BO486" s="51"/>
      <c r="BP486" s="51"/>
      <c r="BQ486" s="51"/>
      <c r="BR486" s="51"/>
      <c r="BS486" s="51"/>
      <c r="BT486" s="51"/>
      <c r="BU486" s="51"/>
      <c r="BV486" s="51"/>
      <c r="BW486" s="51"/>
      <c r="BX486" s="51"/>
      <c r="BY486" s="51"/>
      <c r="BZ486" s="51"/>
      <c r="CA486" s="51"/>
      <c r="CB486" s="51"/>
      <c r="CC486" s="51"/>
      <c r="CD486" s="51"/>
      <c r="CE486" s="51"/>
      <c r="CF486" s="51"/>
      <c r="CG486" s="51"/>
      <c r="CH486" s="51"/>
      <c r="CI486" s="51"/>
      <c r="CJ486" s="51"/>
      <c r="CK486" s="51"/>
      <c r="CL486" s="51"/>
      <c r="CM486" s="51"/>
      <c r="CN486" s="51"/>
      <c r="CO486" s="51"/>
      <c r="CP486" s="51"/>
      <c r="CQ486" s="51"/>
      <c r="CR486" s="51"/>
      <c r="CS486" s="51"/>
      <c r="CT486" s="51"/>
      <c r="CU486" s="51"/>
      <c r="CV486" s="51"/>
      <c r="CW486" s="51"/>
      <c r="CX486" s="51"/>
      <c r="CY486" s="51"/>
      <c r="CZ486" s="51"/>
      <c r="DA486" s="51"/>
      <c r="DB486" s="51"/>
      <c r="DC486" s="51"/>
      <c r="DD486" s="51"/>
      <c r="DE486" s="51"/>
      <c r="DF486" s="51"/>
    </row>
    <row r="487" spans="1:110">
      <c r="A487" s="61"/>
      <c r="C487" s="51"/>
      <c r="D487" s="67"/>
      <c r="E487" s="78"/>
      <c r="F487" s="51"/>
      <c r="G487" s="67"/>
      <c r="H487" s="51"/>
      <c r="I487" s="51"/>
      <c r="J487" s="51"/>
      <c r="K487" s="67"/>
      <c r="L487" s="72"/>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c r="AZ487" s="51"/>
      <c r="BA487" s="51"/>
      <c r="BB487" s="51"/>
      <c r="BC487" s="51"/>
      <c r="BD487" s="51"/>
      <c r="BE487" s="51"/>
      <c r="BF487" s="51"/>
      <c r="BG487" s="51"/>
      <c r="BH487" s="51"/>
      <c r="BI487" s="51"/>
      <c r="BJ487" s="51"/>
      <c r="BK487" s="51"/>
      <c r="BL487" s="51"/>
      <c r="BM487" s="51"/>
      <c r="BN487" s="51"/>
      <c r="BO487" s="51"/>
      <c r="BP487" s="51"/>
      <c r="BQ487" s="51"/>
      <c r="BR487" s="51"/>
      <c r="BS487" s="51"/>
      <c r="BT487" s="51"/>
      <c r="BU487" s="51"/>
      <c r="BV487" s="51"/>
      <c r="BW487" s="51"/>
      <c r="BX487" s="51"/>
      <c r="BY487" s="51"/>
      <c r="BZ487" s="51"/>
      <c r="CA487" s="51"/>
      <c r="CB487" s="51"/>
      <c r="CC487" s="51"/>
      <c r="CD487" s="51"/>
      <c r="CE487" s="51"/>
      <c r="CF487" s="51"/>
      <c r="CG487" s="51"/>
      <c r="CH487" s="51"/>
      <c r="CI487" s="51"/>
      <c r="CJ487" s="51"/>
      <c r="CK487" s="51"/>
      <c r="CL487" s="51"/>
      <c r="CM487" s="51"/>
      <c r="CN487" s="51"/>
      <c r="CO487" s="51"/>
      <c r="CP487" s="51"/>
      <c r="CQ487" s="51"/>
      <c r="CR487" s="51"/>
      <c r="CS487" s="51"/>
      <c r="CT487" s="51"/>
      <c r="CU487" s="51"/>
      <c r="CV487" s="51"/>
      <c r="CW487" s="51"/>
      <c r="CX487" s="51"/>
      <c r="CY487" s="51"/>
      <c r="CZ487" s="51"/>
      <c r="DA487" s="51"/>
      <c r="DB487" s="51"/>
      <c r="DC487" s="51"/>
      <c r="DD487" s="51"/>
      <c r="DE487" s="51"/>
      <c r="DF487" s="51"/>
    </row>
    <row r="488" spans="1:110">
      <c r="A488" s="61"/>
      <c r="C488" s="51"/>
      <c r="D488" s="67"/>
      <c r="E488" s="78"/>
      <c r="F488" s="51"/>
      <c r="G488" s="67"/>
      <c r="H488" s="51"/>
      <c r="I488" s="51"/>
      <c r="J488" s="51"/>
      <c r="K488" s="67"/>
      <c r="L488" s="72"/>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c r="AZ488" s="51"/>
      <c r="BA488" s="51"/>
      <c r="BB488" s="51"/>
      <c r="BC488" s="51"/>
      <c r="BD488" s="51"/>
      <c r="BE488" s="51"/>
      <c r="BF488" s="51"/>
      <c r="BG488" s="51"/>
      <c r="BH488" s="51"/>
      <c r="BI488" s="51"/>
      <c r="BJ488" s="51"/>
      <c r="BK488" s="51"/>
      <c r="BL488" s="51"/>
      <c r="BM488" s="51"/>
      <c r="BN488" s="51"/>
      <c r="BO488" s="51"/>
      <c r="BP488" s="51"/>
      <c r="BQ488" s="51"/>
      <c r="BR488" s="51"/>
      <c r="BS488" s="51"/>
      <c r="BT488" s="51"/>
      <c r="BU488" s="51"/>
      <c r="BV488" s="51"/>
      <c r="BW488" s="51"/>
      <c r="BX488" s="51"/>
      <c r="BY488" s="51"/>
      <c r="BZ488" s="51"/>
      <c r="CA488" s="51"/>
      <c r="CB488" s="51"/>
      <c r="CC488" s="51"/>
      <c r="CD488" s="51"/>
      <c r="CE488" s="51"/>
      <c r="CF488" s="51"/>
      <c r="CG488" s="51"/>
      <c r="CH488" s="51"/>
      <c r="CI488" s="51"/>
      <c r="CJ488" s="51"/>
      <c r="CK488" s="51"/>
      <c r="CL488" s="51"/>
      <c r="CM488" s="51"/>
      <c r="CN488" s="51"/>
      <c r="CO488" s="51"/>
      <c r="CP488" s="51"/>
      <c r="CQ488" s="51"/>
      <c r="CR488" s="51"/>
      <c r="CS488" s="51"/>
      <c r="CT488" s="51"/>
      <c r="CU488" s="51"/>
      <c r="CV488" s="51"/>
      <c r="CW488" s="51"/>
      <c r="CX488" s="51"/>
      <c r="CY488" s="51"/>
      <c r="CZ488" s="51"/>
      <c r="DA488" s="51"/>
      <c r="DB488" s="51"/>
      <c r="DC488" s="51"/>
      <c r="DD488" s="51"/>
      <c r="DE488" s="51"/>
      <c r="DF488" s="51"/>
    </row>
    <row r="489" spans="1:110">
      <c r="A489" s="61"/>
      <c r="C489" s="51"/>
      <c r="D489" s="67"/>
      <c r="E489" s="78"/>
      <c r="F489" s="51"/>
      <c r="G489" s="67"/>
      <c r="H489" s="51"/>
      <c r="I489" s="51"/>
      <c r="J489" s="51"/>
      <c r="K489" s="67"/>
      <c r="L489" s="72"/>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c r="AZ489" s="51"/>
      <c r="BA489" s="51"/>
      <c r="BB489" s="51"/>
      <c r="BC489" s="51"/>
      <c r="BD489" s="51"/>
      <c r="BE489" s="51"/>
      <c r="BF489" s="51"/>
      <c r="BG489" s="51"/>
      <c r="BH489" s="51"/>
      <c r="BI489" s="51"/>
      <c r="BJ489" s="51"/>
      <c r="BK489" s="51"/>
      <c r="BL489" s="51"/>
      <c r="BM489" s="51"/>
      <c r="BN489" s="51"/>
      <c r="BO489" s="51"/>
      <c r="BP489" s="51"/>
      <c r="BQ489" s="51"/>
      <c r="BR489" s="51"/>
      <c r="BS489" s="51"/>
      <c r="BT489" s="51"/>
      <c r="BU489" s="51"/>
      <c r="BV489" s="51"/>
      <c r="BW489" s="51"/>
      <c r="BX489" s="51"/>
      <c r="BY489" s="51"/>
      <c r="BZ489" s="51"/>
      <c r="CA489" s="51"/>
      <c r="CB489" s="51"/>
      <c r="CC489" s="51"/>
      <c r="CD489" s="51"/>
      <c r="CE489" s="51"/>
      <c r="CF489" s="51"/>
      <c r="CG489" s="51"/>
      <c r="CH489" s="51"/>
      <c r="CI489" s="51"/>
      <c r="CJ489" s="51"/>
      <c r="CK489" s="51"/>
      <c r="CL489" s="51"/>
      <c r="CM489" s="51"/>
      <c r="CN489" s="51"/>
      <c r="CO489" s="51"/>
      <c r="CP489" s="51"/>
      <c r="CQ489" s="51"/>
      <c r="CR489" s="51"/>
      <c r="CS489" s="51"/>
      <c r="CT489" s="51"/>
      <c r="CU489" s="51"/>
      <c r="CV489" s="51"/>
      <c r="CW489" s="51"/>
      <c r="CX489" s="51"/>
      <c r="CY489" s="51"/>
      <c r="CZ489" s="51"/>
      <c r="DA489" s="51"/>
      <c r="DB489" s="51"/>
      <c r="DC489" s="51"/>
      <c r="DD489" s="51"/>
      <c r="DE489" s="51"/>
      <c r="DF489" s="51"/>
    </row>
    <row r="490" spans="1:110">
      <c r="A490" s="61"/>
      <c r="C490" s="51"/>
      <c r="D490" s="67"/>
      <c r="E490" s="78"/>
      <c r="F490" s="51"/>
      <c r="G490" s="67"/>
      <c r="H490" s="51"/>
      <c r="I490" s="51"/>
      <c r="J490" s="51"/>
      <c r="K490" s="67"/>
      <c r="L490" s="72"/>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c r="AZ490" s="51"/>
      <c r="BA490" s="51"/>
      <c r="BB490" s="51"/>
      <c r="BC490" s="51"/>
      <c r="BD490" s="51"/>
      <c r="BE490" s="51"/>
      <c r="BF490" s="51"/>
      <c r="BG490" s="51"/>
      <c r="BH490" s="51"/>
      <c r="BI490" s="51"/>
      <c r="BJ490" s="51"/>
      <c r="BK490" s="51"/>
      <c r="BL490" s="51"/>
      <c r="BM490" s="51"/>
      <c r="BN490" s="51"/>
      <c r="BO490" s="51"/>
      <c r="BP490" s="51"/>
      <c r="BQ490" s="51"/>
      <c r="BR490" s="51"/>
      <c r="BS490" s="51"/>
      <c r="BT490" s="51"/>
      <c r="BU490" s="51"/>
      <c r="BV490" s="51"/>
      <c r="BW490" s="51"/>
      <c r="BX490" s="51"/>
      <c r="BY490" s="51"/>
      <c r="BZ490" s="51"/>
      <c r="CA490" s="51"/>
      <c r="CB490" s="51"/>
      <c r="CC490" s="51"/>
      <c r="CD490" s="51"/>
      <c r="CE490" s="51"/>
      <c r="CF490" s="51"/>
      <c r="CG490" s="51"/>
      <c r="CH490" s="51"/>
      <c r="CI490" s="51"/>
      <c r="CJ490" s="51"/>
      <c r="CK490" s="51"/>
      <c r="CL490" s="51"/>
      <c r="CM490" s="51"/>
      <c r="CN490" s="51"/>
      <c r="CO490" s="51"/>
      <c r="CP490" s="51"/>
      <c r="CQ490" s="51"/>
      <c r="CR490" s="51"/>
      <c r="CS490" s="51"/>
      <c r="CT490" s="51"/>
      <c r="CU490" s="51"/>
      <c r="CV490" s="51"/>
      <c r="CW490" s="51"/>
      <c r="CX490" s="51"/>
      <c r="CY490" s="51"/>
      <c r="CZ490" s="51"/>
      <c r="DA490" s="51"/>
      <c r="DB490" s="51"/>
      <c r="DC490" s="51"/>
      <c r="DD490" s="51"/>
      <c r="DE490" s="51"/>
      <c r="DF490" s="51"/>
    </row>
    <row r="491" spans="1:110">
      <c r="A491" s="61"/>
      <c r="C491" s="51"/>
      <c r="D491" s="67"/>
      <c r="E491" s="78"/>
      <c r="F491" s="51"/>
      <c r="G491" s="67"/>
      <c r="H491" s="51"/>
      <c r="I491" s="51"/>
      <c r="J491" s="51"/>
      <c r="K491" s="67"/>
      <c r="L491" s="72"/>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51"/>
      <c r="BC491" s="51"/>
      <c r="BD491" s="51"/>
      <c r="BE491" s="51"/>
      <c r="BF491" s="51"/>
      <c r="BG491" s="51"/>
      <c r="BH491" s="51"/>
      <c r="BI491" s="51"/>
      <c r="BJ491" s="51"/>
      <c r="BK491" s="51"/>
      <c r="BL491" s="51"/>
      <c r="BM491" s="51"/>
      <c r="BN491" s="51"/>
      <c r="BO491" s="51"/>
      <c r="BP491" s="51"/>
      <c r="BQ491" s="51"/>
      <c r="BR491" s="51"/>
      <c r="BS491" s="51"/>
      <c r="BT491" s="51"/>
      <c r="BU491" s="51"/>
      <c r="BV491" s="51"/>
      <c r="BW491" s="51"/>
      <c r="BX491" s="51"/>
      <c r="BY491" s="51"/>
      <c r="BZ491" s="51"/>
      <c r="CA491" s="51"/>
      <c r="CB491" s="51"/>
      <c r="CC491" s="51"/>
      <c r="CD491" s="51"/>
      <c r="CE491" s="51"/>
      <c r="CF491" s="51"/>
      <c r="CG491" s="51"/>
      <c r="CH491" s="51"/>
      <c r="CI491" s="51"/>
      <c r="CJ491" s="51"/>
      <c r="CK491" s="51"/>
      <c r="CL491" s="51"/>
      <c r="CM491" s="51"/>
      <c r="CN491" s="51"/>
      <c r="CO491" s="51"/>
      <c r="CP491" s="51"/>
      <c r="CQ491" s="51"/>
      <c r="CR491" s="51"/>
      <c r="CS491" s="51"/>
      <c r="CT491" s="51"/>
      <c r="CU491" s="51"/>
      <c r="CV491" s="51"/>
      <c r="CW491" s="51"/>
      <c r="CX491" s="51"/>
      <c r="CY491" s="51"/>
      <c r="CZ491" s="51"/>
      <c r="DA491" s="51"/>
      <c r="DB491" s="51"/>
      <c r="DC491" s="51"/>
      <c r="DD491" s="51"/>
      <c r="DE491" s="51"/>
      <c r="DF491" s="51"/>
    </row>
    <row r="492" spans="1:110">
      <c r="A492" s="61"/>
      <c r="C492" s="51"/>
      <c r="D492" s="67"/>
      <c r="E492" s="78"/>
      <c r="F492" s="51"/>
      <c r="G492" s="67"/>
      <c r="H492" s="51"/>
      <c r="I492" s="51"/>
      <c r="J492" s="51"/>
      <c r="K492" s="67"/>
      <c r="L492" s="72"/>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c r="BA492" s="51"/>
      <c r="BB492" s="51"/>
      <c r="BC492" s="51"/>
      <c r="BD492" s="51"/>
      <c r="BE492" s="51"/>
      <c r="BF492" s="51"/>
      <c r="BG492" s="51"/>
      <c r="BH492" s="51"/>
      <c r="BI492" s="51"/>
      <c r="BJ492" s="51"/>
      <c r="BK492" s="51"/>
      <c r="BL492" s="51"/>
      <c r="BM492" s="51"/>
      <c r="BN492" s="51"/>
      <c r="BO492" s="51"/>
      <c r="BP492" s="51"/>
      <c r="BQ492" s="51"/>
      <c r="BR492" s="51"/>
      <c r="BS492" s="51"/>
      <c r="BT492" s="51"/>
      <c r="BU492" s="51"/>
      <c r="BV492" s="51"/>
      <c r="BW492" s="51"/>
      <c r="BX492" s="51"/>
      <c r="BY492" s="51"/>
      <c r="BZ492" s="51"/>
      <c r="CA492" s="51"/>
      <c r="CB492" s="51"/>
      <c r="CC492" s="51"/>
      <c r="CD492" s="51"/>
      <c r="CE492" s="51"/>
      <c r="CF492" s="51"/>
      <c r="CG492" s="51"/>
      <c r="CH492" s="51"/>
      <c r="CI492" s="51"/>
      <c r="CJ492" s="51"/>
      <c r="CK492" s="51"/>
      <c r="CL492" s="51"/>
      <c r="CM492" s="51"/>
      <c r="CN492" s="51"/>
      <c r="CO492" s="51"/>
      <c r="CP492" s="51"/>
      <c r="CQ492" s="51"/>
      <c r="CR492" s="51"/>
      <c r="CS492" s="51"/>
      <c r="CT492" s="51"/>
      <c r="CU492" s="51"/>
      <c r="CV492" s="51"/>
      <c r="CW492" s="51"/>
      <c r="CX492" s="51"/>
      <c r="CY492" s="51"/>
      <c r="CZ492" s="51"/>
      <c r="DA492" s="51"/>
      <c r="DB492" s="51"/>
      <c r="DC492" s="51"/>
      <c r="DD492" s="51"/>
      <c r="DE492" s="51"/>
      <c r="DF492" s="51"/>
    </row>
    <row r="493" spans="1:110">
      <c r="A493" s="61"/>
      <c r="C493" s="51"/>
      <c r="D493" s="67"/>
      <c r="E493" s="78"/>
      <c r="F493" s="51"/>
      <c r="G493" s="67"/>
      <c r="H493" s="51"/>
      <c r="I493" s="51"/>
      <c r="J493" s="51"/>
      <c r="K493" s="67"/>
      <c r="L493" s="72"/>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1"/>
      <c r="BF493" s="51"/>
      <c r="BG493" s="51"/>
      <c r="BH493" s="51"/>
      <c r="BI493" s="51"/>
      <c r="BJ493" s="51"/>
      <c r="BK493" s="51"/>
      <c r="BL493" s="51"/>
      <c r="BM493" s="51"/>
      <c r="BN493" s="51"/>
      <c r="BO493" s="51"/>
      <c r="BP493" s="51"/>
      <c r="BQ493" s="51"/>
      <c r="BR493" s="51"/>
      <c r="BS493" s="51"/>
      <c r="BT493" s="51"/>
      <c r="BU493" s="51"/>
      <c r="BV493" s="51"/>
      <c r="BW493" s="51"/>
      <c r="BX493" s="51"/>
      <c r="BY493" s="51"/>
      <c r="BZ493" s="51"/>
      <c r="CA493" s="51"/>
      <c r="CB493" s="51"/>
      <c r="CC493" s="51"/>
      <c r="CD493" s="51"/>
      <c r="CE493" s="51"/>
      <c r="CF493" s="51"/>
      <c r="CG493" s="51"/>
      <c r="CH493" s="51"/>
      <c r="CI493" s="51"/>
      <c r="CJ493" s="51"/>
      <c r="CK493" s="51"/>
      <c r="CL493" s="51"/>
      <c r="CM493" s="51"/>
      <c r="CN493" s="51"/>
      <c r="CO493" s="51"/>
      <c r="CP493" s="51"/>
      <c r="CQ493" s="51"/>
      <c r="CR493" s="51"/>
      <c r="CS493" s="51"/>
      <c r="CT493" s="51"/>
      <c r="CU493" s="51"/>
      <c r="CV493" s="51"/>
      <c r="CW493" s="51"/>
      <c r="CX493" s="51"/>
      <c r="CY493" s="51"/>
      <c r="CZ493" s="51"/>
      <c r="DA493" s="51"/>
      <c r="DB493" s="51"/>
      <c r="DC493" s="51"/>
      <c r="DD493" s="51"/>
      <c r="DE493" s="51"/>
      <c r="DF493" s="51"/>
    </row>
    <row r="494" spans="1:110">
      <c r="A494" s="61"/>
      <c r="C494" s="51"/>
      <c r="D494" s="67"/>
      <c r="E494" s="78"/>
      <c r="F494" s="51"/>
      <c r="G494" s="67"/>
      <c r="H494" s="51"/>
      <c r="I494" s="51"/>
      <c r="J494" s="51"/>
      <c r="K494" s="67"/>
      <c r="L494" s="72"/>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c r="BA494" s="51"/>
      <c r="BB494" s="51"/>
      <c r="BC494" s="51"/>
      <c r="BD494" s="51"/>
      <c r="BE494" s="51"/>
      <c r="BF494" s="51"/>
      <c r="BG494" s="51"/>
      <c r="BH494" s="51"/>
      <c r="BI494" s="51"/>
      <c r="BJ494" s="51"/>
      <c r="BK494" s="51"/>
      <c r="BL494" s="51"/>
      <c r="BM494" s="51"/>
      <c r="BN494" s="51"/>
      <c r="BO494" s="51"/>
      <c r="BP494" s="51"/>
      <c r="BQ494" s="51"/>
      <c r="BR494" s="51"/>
      <c r="BS494" s="51"/>
      <c r="BT494" s="51"/>
      <c r="BU494" s="51"/>
      <c r="BV494" s="51"/>
      <c r="BW494" s="51"/>
      <c r="BX494" s="51"/>
      <c r="BY494" s="51"/>
      <c r="BZ494" s="51"/>
      <c r="CA494" s="51"/>
      <c r="CB494" s="51"/>
      <c r="CC494" s="51"/>
      <c r="CD494" s="51"/>
      <c r="CE494" s="51"/>
      <c r="CF494" s="51"/>
      <c r="CG494" s="51"/>
      <c r="CH494" s="51"/>
      <c r="CI494" s="51"/>
      <c r="CJ494" s="51"/>
      <c r="CK494" s="51"/>
      <c r="CL494" s="51"/>
      <c r="CM494" s="51"/>
      <c r="CN494" s="51"/>
      <c r="CO494" s="51"/>
      <c r="CP494" s="51"/>
      <c r="CQ494" s="51"/>
      <c r="CR494" s="51"/>
      <c r="CS494" s="51"/>
      <c r="CT494" s="51"/>
      <c r="CU494" s="51"/>
      <c r="CV494" s="51"/>
      <c r="CW494" s="51"/>
      <c r="CX494" s="51"/>
      <c r="CY494" s="51"/>
      <c r="CZ494" s="51"/>
      <c r="DA494" s="51"/>
      <c r="DB494" s="51"/>
      <c r="DC494" s="51"/>
      <c r="DD494" s="51"/>
      <c r="DE494" s="51"/>
      <c r="DF494" s="51"/>
    </row>
    <row r="495" spans="1:110">
      <c r="A495" s="61"/>
      <c r="C495" s="51"/>
      <c r="D495" s="67"/>
      <c r="E495" s="78"/>
      <c r="F495" s="51"/>
      <c r="G495" s="67"/>
      <c r="H495" s="51"/>
      <c r="I495" s="51"/>
      <c r="J495" s="51"/>
      <c r="K495" s="67"/>
      <c r="L495" s="72"/>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c r="BA495" s="51"/>
      <c r="BB495" s="51"/>
      <c r="BC495" s="51"/>
      <c r="BD495" s="51"/>
      <c r="BE495" s="51"/>
      <c r="BF495" s="51"/>
      <c r="BG495" s="51"/>
      <c r="BH495" s="51"/>
      <c r="BI495" s="51"/>
      <c r="BJ495" s="51"/>
      <c r="BK495" s="51"/>
      <c r="BL495" s="51"/>
      <c r="BM495" s="51"/>
      <c r="BN495" s="51"/>
      <c r="BO495" s="51"/>
      <c r="BP495" s="51"/>
      <c r="BQ495" s="51"/>
      <c r="BR495" s="51"/>
      <c r="BS495" s="51"/>
      <c r="BT495" s="51"/>
      <c r="BU495" s="51"/>
      <c r="BV495" s="51"/>
      <c r="BW495" s="51"/>
      <c r="BX495" s="51"/>
      <c r="BY495" s="51"/>
      <c r="BZ495" s="51"/>
      <c r="CA495" s="51"/>
      <c r="CB495" s="51"/>
      <c r="CC495" s="51"/>
      <c r="CD495" s="51"/>
      <c r="CE495" s="51"/>
      <c r="CF495" s="51"/>
      <c r="CG495" s="51"/>
      <c r="CH495" s="51"/>
      <c r="CI495" s="51"/>
      <c r="CJ495" s="51"/>
      <c r="CK495" s="51"/>
      <c r="CL495" s="51"/>
      <c r="CM495" s="51"/>
      <c r="CN495" s="51"/>
      <c r="CO495" s="51"/>
      <c r="CP495" s="51"/>
      <c r="CQ495" s="51"/>
      <c r="CR495" s="51"/>
      <c r="CS495" s="51"/>
      <c r="CT495" s="51"/>
      <c r="CU495" s="51"/>
      <c r="CV495" s="51"/>
      <c r="CW495" s="51"/>
      <c r="CX495" s="51"/>
      <c r="CY495" s="51"/>
      <c r="CZ495" s="51"/>
      <c r="DA495" s="51"/>
      <c r="DB495" s="51"/>
      <c r="DC495" s="51"/>
      <c r="DD495" s="51"/>
      <c r="DE495" s="51"/>
      <c r="DF495" s="51"/>
    </row>
    <row r="496" spans="1:110">
      <c r="A496" s="61"/>
      <c r="C496" s="51"/>
      <c r="D496" s="67"/>
      <c r="E496" s="78"/>
      <c r="F496" s="51"/>
      <c r="G496" s="67"/>
      <c r="H496" s="51"/>
      <c r="I496" s="51"/>
      <c r="J496" s="51"/>
      <c r="K496" s="67"/>
      <c r="L496" s="72"/>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c r="BA496" s="51"/>
      <c r="BB496" s="51"/>
      <c r="BC496" s="51"/>
      <c r="BD496" s="51"/>
      <c r="BE496" s="51"/>
      <c r="BF496" s="51"/>
      <c r="BG496" s="51"/>
      <c r="BH496" s="51"/>
      <c r="BI496" s="51"/>
      <c r="BJ496" s="51"/>
      <c r="BK496" s="51"/>
      <c r="BL496" s="51"/>
      <c r="BM496" s="51"/>
      <c r="BN496" s="51"/>
      <c r="BO496" s="51"/>
      <c r="BP496" s="51"/>
      <c r="BQ496" s="51"/>
      <c r="BR496" s="51"/>
      <c r="BS496" s="51"/>
      <c r="BT496" s="51"/>
      <c r="BU496" s="51"/>
      <c r="BV496" s="51"/>
      <c r="BW496" s="51"/>
      <c r="BX496" s="51"/>
      <c r="BY496" s="51"/>
      <c r="BZ496" s="51"/>
      <c r="CA496" s="51"/>
      <c r="CB496" s="51"/>
      <c r="CC496" s="51"/>
      <c r="CD496" s="51"/>
      <c r="CE496" s="51"/>
      <c r="CF496" s="51"/>
      <c r="CG496" s="51"/>
      <c r="CH496" s="51"/>
      <c r="CI496" s="51"/>
      <c r="CJ496" s="51"/>
      <c r="CK496" s="51"/>
      <c r="CL496" s="51"/>
      <c r="CM496" s="51"/>
      <c r="CN496" s="51"/>
      <c r="CO496" s="51"/>
      <c r="CP496" s="51"/>
      <c r="CQ496" s="51"/>
      <c r="CR496" s="51"/>
      <c r="CS496" s="51"/>
      <c r="CT496" s="51"/>
      <c r="CU496" s="51"/>
      <c r="CV496" s="51"/>
      <c r="CW496" s="51"/>
      <c r="CX496" s="51"/>
      <c r="CY496" s="51"/>
      <c r="CZ496" s="51"/>
      <c r="DA496" s="51"/>
      <c r="DB496" s="51"/>
      <c r="DC496" s="51"/>
      <c r="DD496" s="51"/>
      <c r="DE496" s="51"/>
      <c r="DF496" s="51"/>
    </row>
    <row r="497" spans="1:110">
      <c r="A497" s="61"/>
      <c r="C497" s="51"/>
      <c r="D497" s="67"/>
      <c r="E497" s="78"/>
      <c r="F497" s="51"/>
      <c r="G497" s="67"/>
      <c r="H497" s="51"/>
      <c r="I497" s="51"/>
      <c r="J497" s="51"/>
      <c r="K497" s="67"/>
      <c r="L497" s="72"/>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c r="BA497" s="51"/>
      <c r="BB497" s="51"/>
      <c r="BC497" s="51"/>
      <c r="BD497" s="51"/>
      <c r="BE497" s="51"/>
      <c r="BF497" s="51"/>
      <c r="BG497" s="51"/>
      <c r="BH497" s="51"/>
      <c r="BI497" s="51"/>
      <c r="BJ497" s="51"/>
      <c r="BK497" s="51"/>
      <c r="BL497" s="51"/>
      <c r="BM497" s="51"/>
      <c r="BN497" s="51"/>
      <c r="BO497" s="51"/>
      <c r="BP497" s="51"/>
      <c r="BQ497" s="51"/>
      <c r="BR497" s="51"/>
      <c r="BS497" s="51"/>
      <c r="BT497" s="51"/>
      <c r="BU497" s="51"/>
      <c r="BV497" s="51"/>
      <c r="BW497" s="51"/>
      <c r="BX497" s="51"/>
      <c r="BY497" s="51"/>
      <c r="BZ497" s="51"/>
      <c r="CA497" s="51"/>
      <c r="CB497" s="51"/>
      <c r="CC497" s="51"/>
      <c r="CD497" s="51"/>
      <c r="CE497" s="51"/>
      <c r="CF497" s="51"/>
      <c r="CG497" s="51"/>
      <c r="CH497" s="51"/>
      <c r="CI497" s="51"/>
      <c r="CJ497" s="51"/>
      <c r="CK497" s="51"/>
      <c r="CL497" s="51"/>
      <c r="CM497" s="51"/>
      <c r="CN497" s="51"/>
      <c r="CO497" s="51"/>
      <c r="CP497" s="51"/>
      <c r="CQ497" s="51"/>
      <c r="CR497" s="51"/>
      <c r="CS497" s="51"/>
      <c r="CT497" s="51"/>
      <c r="CU497" s="51"/>
      <c r="CV497" s="51"/>
      <c r="CW497" s="51"/>
      <c r="CX497" s="51"/>
      <c r="CY497" s="51"/>
      <c r="CZ497" s="51"/>
      <c r="DA497" s="51"/>
      <c r="DB497" s="51"/>
      <c r="DC497" s="51"/>
      <c r="DD497" s="51"/>
      <c r="DE497" s="51"/>
      <c r="DF497" s="51"/>
    </row>
    <row r="498" spans="1:110">
      <c r="A498" s="61"/>
      <c r="C498" s="51"/>
      <c r="D498" s="67"/>
      <c r="E498" s="78"/>
      <c r="F498" s="51"/>
      <c r="G498" s="67"/>
      <c r="H498" s="51"/>
      <c r="I498" s="51"/>
      <c r="J498" s="51"/>
      <c r="K498" s="67"/>
      <c r="L498" s="72"/>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c r="BA498" s="51"/>
      <c r="BB498" s="51"/>
      <c r="BC498" s="51"/>
      <c r="BD498" s="51"/>
      <c r="BE498" s="51"/>
      <c r="BF498" s="51"/>
      <c r="BG498" s="51"/>
      <c r="BH498" s="51"/>
      <c r="BI498" s="51"/>
      <c r="BJ498" s="51"/>
      <c r="BK498" s="51"/>
      <c r="BL498" s="51"/>
      <c r="BM498" s="51"/>
      <c r="BN498" s="51"/>
      <c r="BO498" s="51"/>
      <c r="BP498" s="51"/>
      <c r="BQ498" s="51"/>
      <c r="BR498" s="51"/>
      <c r="BS498" s="51"/>
      <c r="BT498" s="51"/>
      <c r="BU498" s="51"/>
      <c r="BV498" s="51"/>
      <c r="BW498" s="51"/>
      <c r="BX498" s="51"/>
      <c r="BY498" s="51"/>
      <c r="BZ498" s="51"/>
      <c r="CA498" s="51"/>
      <c r="CB498" s="51"/>
      <c r="CC498" s="51"/>
      <c r="CD498" s="51"/>
      <c r="CE498" s="51"/>
      <c r="CF498" s="51"/>
      <c r="CG498" s="51"/>
      <c r="CH498" s="51"/>
      <c r="CI498" s="51"/>
      <c r="CJ498" s="51"/>
      <c r="CK498" s="51"/>
      <c r="CL498" s="51"/>
      <c r="CM498" s="51"/>
      <c r="CN498" s="51"/>
      <c r="CO498" s="51"/>
      <c r="CP498" s="51"/>
      <c r="CQ498" s="51"/>
      <c r="CR498" s="51"/>
      <c r="CS498" s="51"/>
      <c r="CT498" s="51"/>
      <c r="CU498" s="51"/>
      <c r="CV498" s="51"/>
      <c r="CW498" s="51"/>
      <c r="CX498" s="51"/>
      <c r="CY498" s="51"/>
      <c r="CZ498" s="51"/>
      <c r="DA498" s="51"/>
      <c r="DB498" s="51"/>
      <c r="DC498" s="51"/>
      <c r="DD498" s="51"/>
      <c r="DE498" s="51"/>
      <c r="DF498" s="51"/>
    </row>
    <row r="499" spans="1:110">
      <c r="A499" s="61"/>
      <c r="C499" s="51"/>
      <c r="D499" s="67"/>
      <c r="E499" s="78"/>
      <c r="F499" s="51"/>
      <c r="G499" s="67"/>
      <c r="H499" s="51"/>
      <c r="I499" s="51"/>
      <c r="J499" s="51"/>
      <c r="K499" s="67"/>
      <c r="L499" s="72"/>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c r="BA499" s="51"/>
      <c r="BB499" s="51"/>
      <c r="BC499" s="51"/>
      <c r="BD499" s="51"/>
      <c r="BE499" s="51"/>
      <c r="BF499" s="51"/>
      <c r="BG499" s="51"/>
      <c r="BH499" s="51"/>
      <c r="BI499" s="51"/>
      <c r="BJ499" s="51"/>
      <c r="BK499" s="51"/>
      <c r="BL499" s="51"/>
      <c r="BM499" s="51"/>
      <c r="BN499" s="51"/>
      <c r="BO499" s="51"/>
      <c r="BP499" s="51"/>
      <c r="BQ499" s="51"/>
      <c r="BR499" s="51"/>
      <c r="BS499" s="51"/>
      <c r="BT499" s="51"/>
      <c r="BU499" s="51"/>
      <c r="BV499" s="51"/>
      <c r="BW499" s="51"/>
      <c r="BX499" s="51"/>
      <c r="BY499" s="51"/>
      <c r="BZ499" s="51"/>
      <c r="CA499" s="51"/>
      <c r="CB499" s="51"/>
      <c r="CC499" s="51"/>
      <c r="CD499" s="51"/>
      <c r="CE499" s="51"/>
      <c r="CF499" s="51"/>
      <c r="CG499" s="51"/>
      <c r="CH499" s="51"/>
      <c r="CI499" s="51"/>
      <c r="CJ499" s="51"/>
      <c r="CK499" s="51"/>
      <c r="CL499" s="51"/>
      <c r="CM499" s="51"/>
      <c r="CN499" s="51"/>
      <c r="CO499" s="51"/>
      <c r="CP499" s="51"/>
      <c r="CQ499" s="51"/>
      <c r="CR499" s="51"/>
      <c r="CS499" s="51"/>
      <c r="CT499" s="51"/>
      <c r="CU499" s="51"/>
      <c r="CV499" s="51"/>
      <c r="CW499" s="51"/>
      <c r="CX499" s="51"/>
      <c r="CY499" s="51"/>
      <c r="CZ499" s="51"/>
      <c r="DA499" s="51"/>
      <c r="DB499" s="51"/>
      <c r="DC499" s="51"/>
      <c r="DD499" s="51"/>
      <c r="DE499" s="51"/>
      <c r="DF499" s="51"/>
    </row>
    <row r="500" spans="1:110">
      <c r="A500" s="61"/>
      <c r="C500" s="51"/>
      <c r="D500" s="67"/>
      <c r="E500" s="78"/>
      <c r="F500" s="51"/>
      <c r="G500" s="67"/>
      <c r="H500" s="51"/>
      <c r="I500" s="51"/>
      <c r="J500" s="51"/>
      <c r="K500" s="67"/>
      <c r="L500" s="72"/>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c r="BA500" s="51"/>
      <c r="BB500" s="51"/>
      <c r="BC500" s="51"/>
      <c r="BD500" s="51"/>
      <c r="BE500" s="51"/>
      <c r="BF500" s="51"/>
      <c r="BG500" s="51"/>
      <c r="BH500" s="51"/>
      <c r="BI500" s="51"/>
      <c r="BJ500" s="51"/>
      <c r="BK500" s="51"/>
      <c r="BL500" s="51"/>
      <c r="BM500" s="51"/>
      <c r="BN500" s="51"/>
      <c r="BO500" s="51"/>
      <c r="BP500" s="51"/>
      <c r="BQ500" s="51"/>
      <c r="BR500" s="51"/>
      <c r="BS500" s="51"/>
      <c r="BT500" s="51"/>
      <c r="BU500" s="51"/>
      <c r="BV500" s="51"/>
      <c r="BW500" s="51"/>
      <c r="BX500" s="51"/>
      <c r="BY500" s="51"/>
      <c r="BZ500" s="51"/>
      <c r="CA500" s="51"/>
      <c r="CB500" s="51"/>
      <c r="CC500" s="51"/>
      <c r="CD500" s="51"/>
      <c r="CE500" s="51"/>
      <c r="CF500" s="51"/>
      <c r="CG500" s="51"/>
      <c r="CH500" s="51"/>
      <c r="CI500" s="51"/>
      <c r="CJ500" s="51"/>
      <c r="CK500" s="51"/>
      <c r="CL500" s="51"/>
      <c r="CM500" s="51"/>
      <c r="CN500" s="51"/>
      <c r="CO500" s="51"/>
      <c r="CP500" s="51"/>
      <c r="CQ500" s="51"/>
      <c r="CR500" s="51"/>
      <c r="CS500" s="51"/>
      <c r="CT500" s="51"/>
      <c r="CU500" s="51"/>
      <c r="CV500" s="51"/>
      <c r="CW500" s="51"/>
      <c r="CX500" s="51"/>
      <c r="CY500" s="51"/>
      <c r="CZ500" s="51"/>
      <c r="DA500" s="51"/>
      <c r="DB500" s="51"/>
      <c r="DC500" s="51"/>
      <c r="DD500" s="51"/>
      <c r="DE500" s="51"/>
      <c r="DF500" s="51"/>
    </row>
    <row r="501" spans="1:110">
      <c r="A501" s="61"/>
      <c r="C501" s="51"/>
      <c r="D501" s="67"/>
      <c r="E501" s="78"/>
      <c r="F501" s="51"/>
      <c r="G501" s="67"/>
      <c r="H501" s="51"/>
      <c r="I501" s="51"/>
      <c r="J501" s="51"/>
      <c r="K501" s="67"/>
      <c r="L501" s="72"/>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c r="BA501" s="51"/>
      <c r="BB501" s="51"/>
      <c r="BC501" s="51"/>
      <c r="BD501" s="51"/>
      <c r="BE501" s="51"/>
      <c r="BF501" s="51"/>
      <c r="BG501" s="51"/>
      <c r="BH501" s="51"/>
      <c r="BI501" s="51"/>
      <c r="BJ501" s="51"/>
      <c r="BK501" s="51"/>
      <c r="BL501" s="51"/>
      <c r="BM501" s="51"/>
      <c r="BN501" s="51"/>
      <c r="BO501" s="51"/>
      <c r="BP501" s="51"/>
      <c r="BQ501" s="51"/>
      <c r="BR501" s="51"/>
      <c r="BS501" s="51"/>
      <c r="BT501" s="51"/>
      <c r="BU501" s="51"/>
      <c r="BV501" s="51"/>
      <c r="BW501" s="51"/>
      <c r="BX501" s="51"/>
      <c r="BY501" s="51"/>
      <c r="BZ501" s="51"/>
      <c r="CA501" s="51"/>
      <c r="CB501" s="51"/>
      <c r="CC501" s="51"/>
      <c r="CD501" s="51"/>
      <c r="CE501" s="51"/>
      <c r="CF501" s="51"/>
      <c r="CG501" s="51"/>
      <c r="CH501" s="51"/>
      <c r="CI501" s="51"/>
      <c r="CJ501" s="51"/>
      <c r="CK501" s="51"/>
      <c r="CL501" s="51"/>
      <c r="CM501" s="51"/>
      <c r="CN501" s="51"/>
      <c r="CO501" s="51"/>
      <c r="CP501" s="51"/>
      <c r="CQ501" s="51"/>
      <c r="CR501" s="51"/>
      <c r="CS501" s="51"/>
      <c r="CT501" s="51"/>
      <c r="CU501" s="51"/>
      <c r="CV501" s="51"/>
      <c r="CW501" s="51"/>
      <c r="CX501" s="51"/>
      <c r="CY501" s="51"/>
      <c r="CZ501" s="51"/>
      <c r="DA501" s="51"/>
      <c r="DB501" s="51"/>
      <c r="DC501" s="51"/>
      <c r="DD501" s="51"/>
      <c r="DE501" s="51"/>
      <c r="DF501" s="51"/>
    </row>
    <row r="502" spans="1:110">
      <c r="A502" s="61"/>
      <c r="C502" s="51"/>
      <c r="D502" s="67"/>
      <c r="E502" s="78"/>
      <c r="F502" s="51"/>
      <c r="G502" s="67"/>
      <c r="H502" s="51"/>
      <c r="I502" s="51"/>
      <c r="J502" s="51"/>
      <c r="K502" s="67"/>
      <c r="L502" s="72"/>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c r="BA502" s="51"/>
      <c r="BB502" s="51"/>
      <c r="BC502" s="51"/>
      <c r="BD502" s="51"/>
      <c r="BE502" s="51"/>
      <c r="BF502" s="51"/>
      <c r="BG502" s="51"/>
      <c r="BH502" s="51"/>
      <c r="BI502" s="51"/>
      <c r="BJ502" s="51"/>
      <c r="BK502" s="51"/>
      <c r="BL502" s="51"/>
      <c r="BM502" s="51"/>
      <c r="BN502" s="51"/>
      <c r="BO502" s="51"/>
      <c r="BP502" s="51"/>
      <c r="BQ502" s="51"/>
      <c r="BR502" s="51"/>
      <c r="BS502" s="51"/>
      <c r="BT502" s="51"/>
      <c r="BU502" s="51"/>
      <c r="BV502" s="51"/>
      <c r="BW502" s="51"/>
      <c r="BX502" s="51"/>
      <c r="BY502" s="51"/>
      <c r="BZ502" s="51"/>
      <c r="CA502" s="51"/>
      <c r="CB502" s="51"/>
      <c r="CC502" s="51"/>
      <c r="CD502" s="51"/>
      <c r="CE502" s="51"/>
      <c r="CF502" s="51"/>
      <c r="CG502" s="51"/>
      <c r="CH502" s="51"/>
      <c r="CI502" s="51"/>
      <c r="CJ502" s="51"/>
      <c r="CK502" s="51"/>
      <c r="CL502" s="51"/>
      <c r="CM502" s="51"/>
      <c r="CN502" s="51"/>
      <c r="CO502" s="51"/>
      <c r="CP502" s="51"/>
      <c r="CQ502" s="51"/>
      <c r="CR502" s="51"/>
      <c r="CS502" s="51"/>
      <c r="CT502" s="51"/>
      <c r="CU502" s="51"/>
      <c r="CV502" s="51"/>
      <c r="CW502" s="51"/>
      <c r="CX502" s="51"/>
      <c r="CY502" s="51"/>
      <c r="CZ502" s="51"/>
      <c r="DA502" s="51"/>
      <c r="DB502" s="51"/>
      <c r="DC502" s="51"/>
      <c r="DD502" s="51"/>
      <c r="DE502" s="51"/>
      <c r="DF502" s="51"/>
    </row>
    <row r="503" spans="1:110">
      <c r="A503" s="61"/>
      <c r="C503" s="51"/>
      <c r="D503" s="67"/>
      <c r="E503" s="78"/>
      <c r="F503" s="51"/>
      <c r="G503" s="67"/>
      <c r="H503" s="51"/>
      <c r="I503" s="51"/>
      <c r="J503" s="51"/>
      <c r="K503" s="67"/>
      <c r="L503" s="72"/>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51"/>
      <c r="BC503" s="51"/>
      <c r="BD503" s="51"/>
      <c r="BE503" s="51"/>
      <c r="BF503" s="51"/>
      <c r="BG503" s="51"/>
      <c r="BH503" s="51"/>
      <c r="BI503" s="51"/>
      <c r="BJ503" s="51"/>
      <c r="BK503" s="51"/>
      <c r="BL503" s="51"/>
      <c r="BM503" s="51"/>
      <c r="BN503" s="51"/>
      <c r="BO503" s="51"/>
      <c r="BP503" s="51"/>
      <c r="BQ503" s="51"/>
      <c r="BR503" s="51"/>
      <c r="BS503" s="51"/>
      <c r="BT503" s="51"/>
      <c r="BU503" s="51"/>
      <c r="BV503" s="51"/>
      <c r="BW503" s="51"/>
      <c r="BX503" s="51"/>
      <c r="BY503" s="51"/>
      <c r="BZ503" s="51"/>
      <c r="CA503" s="51"/>
      <c r="CB503" s="51"/>
      <c r="CC503" s="51"/>
      <c r="CD503" s="51"/>
      <c r="CE503" s="51"/>
      <c r="CF503" s="51"/>
      <c r="CG503" s="51"/>
      <c r="CH503" s="51"/>
      <c r="CI503" s="51"/>
      <c r="CJ503" s="51"/>
      <c r="CK503" s="51"/>
      <c r="CL503" s="51"/>
      <c r="CM503" s="51"/>
      <c r="CN503" s="51"/>
      <c r="CO503" s="51"/>
      <c r="CP503" s="51"/>
      <c r="CQ503" s="51"/>
      <c r="CR503" s="51"/>
      <c r="CS503" s="51"/>
      <c r="CT503" s="51"/>
      <c r="CU503" s="51"/>
      <c r="CV503" s="51"/>
      <c r="CW503" s="51"/>
      <c r="CX503" s="51"/>
      <c r="CY503" s="51"/>
      <c r="CZ503" s="51"/>
      <c r="DA503" s="51"/>
      <c r="DB503" s="51"/>
      <c r="DC503" s="51"/>
      <c r="DD503" s="51"/>
      <c r="DE503" s="51"/>
      <c r="DF503" s="51"/>
    </row>
    <row r="504" spans="1:110">
      <c r="A504" s="61"/>
      <c r="C504" s="51"/>
      <c r="D504" s="67"/>
      <c r="E504" s="78"/>
      <c r="F504" s="51"/>
      <c r="G504" s="67"/>
      <c r="H504" s="51"/>
      <c r="I504" s="51"/>
      <c r="J504" s="51"/>
      <c r="K504" s="67"/>
      <c r="L504" s="72"/>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c r="BA504" s="51"/>
      <c r="BB504" s="51"/>
      <c r="BC504" s="51"/>
      <c r="BD504" s="51"/>
      <c r="BE504" s="51"/>
      <c r="BF504" s="51"/>
      <c r="BG504" s="51"/>
      <c r="BH504" s="51"/>
      <c r="BI504" s="51"/>
      <c r="BJ504" s="51"/>
      <c r="BK504" s="51"/>
      <c r="BL504" s="51"/>
      <c r="BM504" s="51"/>
      <c r="BN504" s="51"/>
      <c r="BO504" s="51"/>
      <c r="BP504" s="51"/>
      <c r="BQ504" s="51"/>
      <c r="BR504" s="51"/>
      <c r="BS504" s="51"/>
      <c r="BT504" s="51"/>
      <c r="BU504" s="51"/>
      <c r="BV504" s="51"/>
      <c r="BW504" s="51"/>
      <c r="BX504" s="51"/>
      <c r="BY504" s="51"/>
      <c r="BZ504" s="51"/>
      <c r="CA504" s="51"/>
      <c r="CB504" s="51"/>
      <c r="CC504" s="51"/>
      <c r="CD504" s="51"/>
      <c r="CE504" s="51"/>
      <c r="CF504" s="51"/>
      <c r="CG504" s="51"/>
      <c r="CH504" s="51"/>
      <c r="CI504" s="51"/>
      <c r="CJ504" s="51"/>
      <c r="CK504" s="51"/>
      <c r="CL504" s="51"/>
      <c r="CM504" s="51"/>
      <c r="CN504" s="51"/>
      <c r="CO504" s="51"/>
      <c r="CP504" s="51"/>
      <c r="CQ504" s="51"/>
      <c r="CR504" s="51"/>
      <c r="CS504" s="51"/>
      <c r="CT504" s="51"/>
      <c r="CU504" s="51"/>
      <c r="CV504" s="51"/>
      <c r="CW504" s="51"/>
      <c r="CX504" s="51"/>
      <c r="CY504" s="51"/>
      <c r="CZ504" s="51"/>
      <c r="DA504" s="51"/>
      <c r="DB504" s="51"/>
      <c r="DC504" s="51"/>
      <c r="DD504" s="51"/>
      <c r="DE504" s="51"/>
      <c r="DF504" s="51"/>
    </row>
    <row r="505" spans="1:110">
      <c r="A505" s="61"/>
      <c r="C505" s="51"/>
      <c r="D505" s="67"/>
      <c r="E505" s="78"/>
      <c r="F505" s="51"/>
      <c r="G505" s="67"/>
      <c r="H505" s="51"/>
      <c r="I505" s="51"/>
      <c r="J505" s="51"/>
      <c r="K505" s="67"/>
      <c r="L505" s="72"/>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51"/>
      <c r="BC505" s="51"/>
      <c r="BD505" s="51"/>
      <c r="BE505" s="51"/>
      <c r="BF505" s="51"/>
      <c r="BG505" s="51"/>
      <c r="BH505" s="51"/>
      <c r="BI505" s="51"/>
      <c r="BJ505" s="51"/>
      <c r="BK505" s="51"/>
      <c r="BL505" s="51"/>
      <c r="BM505" s="51"/>
      <c r="BN505" s="51"/>
      <c r="BO505" s="51"/>
      <c r="BP505" s="51"/>
      <c r="BQ505" s="51"/>
      <c r="BR505" s="51"/>
      <c r="BS505" s="51"/>
      <c r="BT505" s="51"/>
      <c r="BU505" s="51"/>
      <c r="BV505" s="51"/>
      <c r="BW505" s="51"/>
      <c r="BX505" s="51"/>
      <c r="BY505" s="51"/>
      <c r="BZ505" s="51"/>
      <c r="CA505" s="51"/>
      <c r="CB505" s="51"/>
      <c r="CC505" s="51"/>
      <c r="CD505" s="51"/>
      <c r="CE505" s="51"/>
      <c r="CF505" s="51"/>
      <c r="CG505" s="51"/>
      <c r="CH505" s="51"/>
      <c r="CI505" s="51"/>
      <c r="CJ505" s="51"/>
      <c r="CK505" s="51"/>
      <c r="CL505" s="51"/>
      <c r="CM505" s="51"/>
      <c r="CN505" s="51"/>
      <c r="CO505" s="51"/>
      <c r="CP505" s="51"/>
      <c r="CQ505" s="51"/>
      <c r="CR505" s="51"/>
      <c r="CS505" s="51"/>
      <c r="CT505" s="51"/>
      <c r="CU505" s="51"/>
      <c r="CV505" s="51"/>
      <c r="CW505" s="51"/>
      <c r="CX505" s="51"/>
      <c r="CY505" s="51"/>
      <c r="CZ505" s="51"/>
      <c r="DA505" s="51"/>
      <c r="DB505" s="51"/>
      <c r="DC505" s="51"/>
      <c r="DD505" s="51"/>
      <c r="DE505" s="51"/>
      <c r="DF505" s="51"/>
    </row>
    <row r="506" spans="1:110">
      <c r="A506" s="61"/>
      <c r="C506" s="51"/>
      <c r="D506" s="67"/>
      <c r="E506" s="78"/>
      <c r="F506" s="51"/>
      <c r="G506" s="67"/>
      <c r="H506" s="51"/>
      <c r="I506" s="51"/>
      <c r="J506" s="51"/>
      <c r="K506" s="67"/>
      <c r="L506" s="72"/>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c r="BA506" s="51"/>
      <c r="BB506" s="51"/>
      <c r="BC506" s="51"/>
      <c r="BD506" s="51"/>
      <c r="BE506" s="51"/>
      <c r="BF506" s="51"/>
      <c r="BG506" s="51"/>
      <c r="BH506" s="51"/>
      <c r="BI506" s="51"/>
      <c r="BJ506" s="51"/>
      <c r="BK506" s="51"/>
      <c r="BL506" s="51"/>
      <c r="BM506" s="51"/>
      <c r="BN506" s="51"/>
      <c r="BO506" s="51"/>
      <c r="BP506" s="51"/>
      <c r="BQ506" s="51"/>
      <c r="BR506" s="51"/>
      <c r="BS506" s="51"/>
      <c r="BT506" s="51"/>
      <c r="BU506" s="51"/>
      <c r="BV506" s="51"/>
      <c r="BW506" s="51"/>
      <c r="BX506" s="51"/>
      <c r="BY506" s="51"/>
      <c r="BZ506" s="51"/>
      <c r="CA506" s="51"/>
      <c r="CB506" s="51"/>
      <c r="CC506" s="51"/>
      <c r="CD506" s="51"/>
      <c r="CE506" s="51"/>
      <c r="CF506" s="51"/>
      <c r="CG506" s="51"/>
      <c r="CH506" s="51"/>
      <c r="CI506" s="51"/>
      <c r="CJ506" s="51"/>
      <c r="CK506" s="51"/>
      <c r="CL506" s="51"/>
      <c r="CM506" s="51"/>
      <c r="CN506" s="51"/>
      <c r="CO506" s="51"/>
      <c r="CP506" s="51"/>
      <c r="CQ506" s="51"/>
      <c r="CR506" s="51"/>
      <c r="CS506" s="51"/>
      <c r="CT506" s="51"/>
      <c r="CU506" s="51"/>
      <c r="CV506" s="51"/>
      <c r="CW506" s="51"/>
      <c r="CX506" s="51"/>
      <c r="CY506" s="51"/>
      <c r="CZ506" s="51"/>
      <c r="DA506" s="51"/>
      <c r="DB506" s="51"/>
      <c r="DC506" s="51"/>
      <c r="DD506" s="51"/>
      <c r="DE506" s="51"/>
      <c r="DF506" s="51"/>
    </row>
    <row r="507" spans="1:110">
      <c r="A507" s="61"/>
      <c r="C507" s="51"/>
      <c r="D507" s="67"/>
      <c r="E507" s="78"/>
      <c r="F507" s="51"/>
      <c r="G507" s="67"/>
      <c r="H507" s="51"/>
      <c r="I507" s="51"/>
      <c r="J507" s="51"/>
      <c r="K507" s="67"/>
      <c r="L507" s="72"/>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51"/>
      <c r="BC507" s="51"/>
      <c r="BD507" s="51"/>
      <c r="BE507" s="51"/>
      <c r="BF507" s="51"/>
      <c r="BG507" s="51"/>
      <c r="BH507" s="51"/>
      <c r="BI507" s="51"/>
      <c r="BJ507" s="51"/>
      <c r="BK507" s="51"/>
      <c r="BL507" s="51"/>
      <c r="BM507" s="51"/>
      <c r="BN507" s="51"/>
      <c r="BO507" s="51"/>
      <c r="BP507" s="51"/>
      <c r="BQ507" s="51"/>
      <c r="BR507" s="51"/>
      <c r="BS507" s="51"/>
      <c r="BT507" s="51"/>
      <c r="BU507" s="51"/>
      <c r="BV507" s="51"/>
      <c r="BW507" s="51"/>
      <c r="BX507" s="51"/>
      <c r="BY507" s="51"/>
      <c r="BZ507" s="51"/>
      <c r="CA507" s="51"/>
      <c r="CB507" s="51"/>
      <c r="CC507" s="51"/>
      <c r="CD507" s="51"/>
      <c r="CE507" s="51"/>
      <c r="CF507" s="51"/>
      <c r="CG507" s="51"/>
      <c r="CH507" s="51"/>
      <c r="CI507" s="51"/>
      <c r="CJ507" s="51"/>
      <c r="CK507" s="51"/>
      <c r="CL507" s="51"/>
      <c r="CM507" s="51"/>
      <c r="CN507" s="51"/>
      <c r="CO507" s="51"/>
      <c r="CP507" s="51"/>
      <c r="CQ507" s="51"/>
      <c r="CR507" s="51"/>
      <c r="CS507" s="51"/>
      <c r="CT507" s="51"/>
      <c r="CU507" s="51"/>
      <c r="CV507" s="51"/>
      <c r="CW507" s="51"/>
      <c r="CX507" s="51"/>
      <c r="CY507" s="51"/>
      <c r="CZ507" s="51"/>
      <c r="DA507" s="51"/>
      <c r="DB507" s="51"/>
      <c r="DC507" s="51"/>
      <c r="DD507" s="51"/>
      <c r="DE507" s="51"/>
      <c r="DF507" s="51"/>
    </row>
    <row r="508" spans="1:110">
      <c r="A508" s="61"/>
      <c r="C508" s="51"/>
      <c r="D508" s="67"/>
      <c r="E508" s="78"/>
      <c r="F508" s="51"/>
      <c r="G508" s="67"/>
      <c r="H508" s="51"/>
      <c r="I508" s="51"/>
      <c r="J508" s="51"/>
      <c r="K508" s="67"/>
      <c r="L508" s="72"/>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51"/>
      <c r="BC508" s="51"/>
      <c r="BD508" s="51"/>
      <c r="BE508" s="51"/>
      <c r="BF508" s="51"/>
      <c r="BG508" s="51"/>
      <c r="BH508" s="51"/>
      <c r="BI508" s="51"/>
      <c r="BJ508" s="51"/>
      <c r="BK508" s="51"/>
      <c r="BL508" s="51"/>
      <c r="BM508" s="51"/>
      <c r="BN508" s="51"/>
      <c r="BO508" s="51"/>
      <c r="BP508" s="51"/>
      <c r="BQ508" s="51"/>
      <c r="BR508" s="51"/>
      <c r="BS508" s="51"/>
      <c r="BT508" s="51"/>
      <c r="BU508" s="51"/>
      <c r="BV508" s="51"/>
      <c r="BW508" s="51"/>
      <c r="BX508" s="51"/>
      <c r="BY508" s="51"/>
      <c r="BZ508" s="51"/>
      <c r="CA508" s="51"/>
      <c r="CB508" s="51"/>
      <c r="CC508" s="51"/>
      <c r="CD508" s="51"/>
      <c r="CE508" s="51"/>
      <c r="CF508" s="51"/>
      <c r="CG508" s="51"/>
      <c r="CH508" s="51"/>
      <c r="CI508" s="51"/>
      <c r="CJ508" s="51"/>
      <c r="CK508" s="51"/>
      <c r="CL508" s="51"/>
      <c r="CM508" s="51"/>
      <c r="CN508" s="51"/>
      <c r="CO508" s="51"/>
      <c r="CP508" s="51"/>
      <c r="CQ508" s="51"/>
      <c r="CR508" s="51"/>
      <c r="CS508" s="51"/>
      <c r="CT508" s="51"/>
      <c r="CU508" s="51"/>
      <c r="CV508" s="51"/>
      <c r="CW508" s="51"/>
      <c r="CX508" s="51"/>
      <c r="CY508" s="51"/>
      <c r="CZ508" s="51"/>
      <c r="DA508" s="51"/>
      <c r="DB508" s="51"/>
      <c r="DC508" s="51"/>
      <c r="DD508" s="51"/>
      <c r="DE508" s="51"/>
      <c r="DF508" s="51"/>
    </row>
    <row r="509" spans="1:110">
      <c r="A509" s="61"/>
      <c r="C509" s="51"/>
      <c r="D509" s="67"/>
      <c r="E509" s="78"/>
      <c r="F509" s="51"/>
      <c r="G509" s="67"/>
      <c r="H509" s="51"/>
      <c r="I509" s="51"/>
      <c r="J509" s="51"/>
      <c r="K509" s="67"/>
      <c r="L509" s="72"/>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51"/>
      <c r="BC509" s="51"/>
      <c r="BD509" s="51"/>
      <c r="BE509" s="51"/>
      <c r="BF509" s="51"/>
      <c r="BG509" s="51"/>
      <c r="BH509" s="51"/>
      <c r="BI509" s="51"/>
      <c r="BJ509" s="51"/>
      <c r="BK509" s="51"/>
      <c r="BL509" s="51"/>
      <c r="BM509" s="51"/>
      <c r="BN509" s="51"/>
      <c r="BO509" s="51"/>
      <c r="BP509" s="51"/>
      <c r="BQ509" s="51"/>
      <c r="BR509" s="51"/>
      <c r="BS509" s="51"/>
      <c r="BT509" s="51"/>
      <c r="BU509" s="51"/>
      <c r="BV509" s="51"/>
      <c r="BW509" s="51"/>
      <c r="BX509" s="51"/>
      <c r="BY509" s="51"/>
      <c r="BZ509" s="51"/>
      <c r="CA509" s="51"/>
      <c r="CB509" s="51"/>
      <c r="CC509" s="51"/>
      <c r="CD509" s="51"/>
      <c r="CE509" s="51"/>
      <c r="CF509" s="51"/>
      <c r="CG509" s="51"/>
      <c r="CH509" s="51"/>
      <c r="CI509" s="51"/>
      <c r="CJ509" s="51"/>
      <c r="CK509" s="51"/>
      <c r="CL509" s="51"/>
      <c r="CM509" s="51"/>
      <c r="CN509" s="51"/>
      <c r="CO509" s="51"/>
      <c r="CP509" s="51"/>
      <c r="CQ509" s="51"/>
      <c r="CR509" s="51"/>
      <c r="CS509" s="51"/>
      <c r="CT509" s="51"/>
      <c r="CU509" s="51"/>
      <c r="CV509" s="51"/>
      <c r="CW509" s="51"/>
      <c r="CX509" s="51"/>
      <c r="CY509" s="51"/>
      <c r="CZ509" s="51"/>
      <c r="DA509" s="51"/>
      <c r="DB509" s="51"/>
      <c r="DC509" s="51"/>
      <c r="DD509" s="51"/>
      <c r="DE509" s="51"/>
      <c r="DF509" s="51"/>
    </row>
    <row r="510" spans="1:110">
      <c r="A510" s="61"/>
      <c r="C510" s="51"/>
      <c r="D510" s="67"/>
      <c r="E510" s="78"/>
      <c r="F510" s="51"/>
      <c r="G510" s="67"/>
      <c r="H510" s="51"/>
      <c r="I510" s="51"/>
      <c r="J510" s="51"/>
      <c r="K510" s="67"/>
      <c r="L510" s="72"/>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c r="BA510" s="51"/>
      <c r="BB510" s="51"/>
      <c r="BC510" s="51"/>
      <c r="BD510" s="51"/>
      <c r="BE510" s="51"/>
      <c r="BF510" s="51"/>
      <c r="BG510" s="51"/>
      <c r="BH510" s="51"/>
      <c r="BI510" s="51"/>
      <c r="BJ510" s="51"/>
      <c r="BK510" s="51"/>
      <c r="BL510" s="51"/>
      <c r="BM510" s="51"/>
      <c r="BN510" s="51"/>
      <c r="BO510" s="51"/>
      <c r="BP510" s="51"/>
      <c r="BQ510" s="51"/>
      <c r="BR510" s="51"/>
      <c r="BS510" s="51"/>
      <c r="BT510" s="51"/>
      <c r="BU510" s="51"/>
      <c r="BV510" s="51"/>
      <c r="BW510" s="51"/>
      <c r="BX510" s="51"/>
      <c r="BY510" s="51"/>
      <c r="BZ510" s="51"/>
      <c r="CA510" s="51"/>
      <c r="CB510" s="51"/>
      <c r="CC510" s="51"/>
      <c r="CD510" s="51"/>
      <c r="CE510" s="51"/>
      <c r="CF510" s="51"/>
      <c r="CG510" s="51"/>
      <c r="CH510" s="51"/>
      <c r="CI510" s="51"/>
      <c r="CJ510" s="51"/>
      <c r="CK510" s="51"/>
      <c r="CL510" s="51"/>
      <c r="CM510" s="51"/>
      <c r="CN510" s="51"/>
      <c r="CO510" s="51"/>
      <c r="CP510" s="51"/>
      <c r="CQ510" s="51"/>
      <c r="CR510" s="51"/>
      <c r="CS510" s="51"/>
      <c r="CT510" s="51"/>
      <c r="CU510" s="51"/>
      <c r="CV510" s="51"/>
      <c r="CW510" s="51"/>
      <c r="CX510" s="51"/>
      <c r="CY510" s="51"/>
      <c r="CZ510" s="51"/>
      <c r="DA510" s="51"/>
      <c r="DB510" s="51"/>
      <c r="DC510" s="51"/>
      <c r="DD510" s="51"/>
      <c r="DE510" s="51"/>
      <c r="DF510" s="51"/>
    </row>
    <row r="511" spans="1:110">
      <c r="A511" s="61"/>
      <c r="C511" s="51"/>
      <c r="D511" s="67"/>
      <c r="E511" s="78"/>
      <c r="F511" s="51"/>
      <c r="G511" s="67"/>
      <c r="H511" s="51"/>
      <c r="I511" s="51"/>
      <c r="J511" s="51"/>
      <c r="K511" s="67"/>
      <c r="L511" s="72"/>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c r="BA511" s="51"/>
      <c r="BB511" s="51"/>
      <c r="BC511" s="51"/>
      <c r="BD511" s="51"/>
      <c r="BE511" s="51"/>
      <c r="BF511" s="51"/>
      <c r="BG511" s="51"/>
      <c r="BH511" s="51"/>
      <c r="BI511" s="51"/>
      <c r="BJ511" s="51"/>
      <c r="BK511" s="51"/>
      <c r="BL511" s="51"/>
      <c r="BM511" s="51"/>
      <c r="BN511" s="51"/>
      <c r="BO511" s="51"/>
      <c r="BP511" s="51"/>
      <c r="BQ511" s="51"/>
      <c r="BR511" s="51"/>
      <c r="BS511" s="51"/>
      <c r="BT511" s="51"/>
      <c r="BU511" s="51"/>
      <c r="BV511" s="51"/>
      <c r="BW511" s="51"/>
      <c r="BX511" s="51"/>
      <c r="BY511" s="51"/>
      <c r="BZ511" s="51"/>
      <c r="CA511" s="51"/>
      <c r="CB511" s="51"/>
      <c r="CC511" s="51"/>
      <c r="CD511" s="51"/>
      <c r="CE511" s="51"/>
      <c r="CF511" s="51"/>
      <c r="CG511" s="51"/>
      <c r="CH511" s="51"/>
      <c r="CI511" s="51"/>
      <c r="CJ511" s="51"/>
      <c r="CK511" s="51"/>
      <c r="CL511" s="51"/>
      <c r="CM511" s="51"/>
      <c r="CN511" s="51"/>
      <c r="CO511" s="51"/>
      <c r="CP511" s="51"/>
      <c r="CQ511" s="51"/>
      <c r="CR511" s="51"/>
      <c r="CS511" s="51"/>
      <c r="CT511" s="51"/>
      <c r="CU511" s="51"/>
      <c r="CV511" s="51"/>
      <c r="CW511" s="51"/>
      <c r="CX511" s="51"/>
      <c r="CY511" s="51"/>
      <c r="CZ511" s="51"/>
      <c r="DA511" s="51"/>
      <c r="DB511" s="51"/>
      <c r="DC511" s="51"/>
      <c r="DD511" s="51"/>
      <c r="DE511" s="51"/>
      <c r="DF511" s="51"/>
    </row>
    <row r="512" spans="1:110">
      <c r="A512" s="61"/>
      <c r="C512" s="51"/>
      <c r="D512" s="67"/>
      <c r="E512" s="78"/>
      <c r="F512" s="51"/>
      <c r="G512" s="67"/>
      <c r="H512" s="51"/>
      <c r="I512" s="51"/>
      <c r="J512" s="51"/>
      <c r="K512" s="67"/>
      <c r="L512" s="72"/>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51"/>
      <c r="AY512" s="51"/>
      <c r="AZ512" s="51"/>
      <c r="BA512" s="51"/>
      <c r="BB512" s="51"/>
      <c r="BC512" s="51"/>
      <c r="BD512" s="51"/>
      <c r="BE512" s="51"/>
      <c r="BF512" s="51"/>
      <c r="BG512" s="51"/>
      <c r="BH512" s="51"/>
      <c r="BI512" s="51"/>
      <c r="BJ512" s="51"/>
      <c r="BK512" s="51"/>
      <c r="BL512" s="51"/>
      <c r="BM512" s="51"/>
      <c r="BN512" s="51"/>
      <c r="BO512" s="51"/>
      <c r="BP512" s="51"/>
      <c r="BQ512" s="51"/>
      <c r="BR512" s="51"/>
      <c r="BS512" s="51"/>
      <c r="BT512" s="51"/>
      <c r="BU512" s="51"/>
      <c r="BV512" s="51"/>
      <c r="BW512" s="51"/>
      <c r="BX512" s="51"/>
      <c r="BY512" s="51"/>
      <c r="BZ512" s="51"/>
      <c r="CA512" s="51"/>
      <c r="CB512" s="51"/>
      <c r="CC512" s="51"/>
      <c r="CD512" s="51"/>
      <c r="CE512" s="51"/>
      <c r="CF512" s="51"/>
      <c r="CG512" s="51"/>
      <c r="CH512" s="51"/>
      <c r="CI512" s="51"/>
      <c r="CJ512" s="51"/>
      <c r="CK512" s="51"/>
      <c r="CL512" s="51"/>
      <c r="CM512" s="51"/>
      <c r="CN512" s="51"/>
      <c r="CO512" s="51"/>
      <c r="CP512" s="51"/>
      <c r="CQ512" s="51"/>
      <c r="CR512" s="51"/>
      <c r="CS512" s="51"/>
      <c r="CT512" s="51"/>
      <c r="CU512" s="51"/>
      <c r="CV512" s="51"/>
      <c r="CW512" s="51"/>
      <c r="CX512" s="51"/>
      <c r="CY512" s="51"/>
      <c r="CZ512" s="51"/>
      <c r="DA512" s="51"/>
      <c r="DB512" s="51"/>
      <c r="DC512" s="51"/>
      <c r="DD512" s="51"/>
      <c r="DE512" s="51"/>
      <c r="DF512" s="51"/>
    </row>
    <row r="513" spans="1:110">
      <c r="A513" s="61"/>
      <c r="C513" s="51"/>
      <c r="D513" s="67"/>
      <c r="E513" s="78"/>
      <c r="F513" s="51"/>
      <c r="G513" s="67"/>
      <c r="H513" s="51"/>
      <c r="I513" s="51"/>
      <c r="J513" s="51"/>
      <c r="K513" s="67"/>
      <c r="L513" s="72"/>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c r="BA513" s="51"/>
      <c r="BB513" s="51"/>
      <c r="BC513" s="51"/>
      <c r="BD513" s="51"/>
      <c r="BE513" s="51"/>
      <c r="BF513" s="51"/>
      <c r="BG513" s="51"/>
      <c r="BH513" s="51"/>
      <c r="BI513" s="51"/>
      <c r="BJ513" s="51"/>
      <c r="BK513" s="51"/>
      <c r="BL513" s="51"/>
      <c r="BM513" s="51"/>
      <c r="BN513" s="51"/>
      <c r="BO513" s="51"/>
      <c r="BP513" s="51"/>
      <c r="BQ513" s="51"/>
      <c r="BR513" s="51"/>
      <c r="BS513" s="51"/>
      <c r="BT513" s="51"/>
      <c r="BU513" s="51"/>
      <c r="BV513" s="51"/>
      <c r="BW513" s="51"/>
      <c r="BX513" s="51"/>
      <c r="BY513" s="51"/>
      <c r="BZ513" s="51"/>
      <c r="CA513" s="51"/>
      <c r="CB513" s="51"/>
      <c r="CC513" s="51"/>
      <c r="CD513" s="51"/>
      <c r="CE513" s="51"/>
      <c r="CF513" s="51"/>
      <c r="CG513" s="51"/>
      <c r="CH513" s="51"/>
      <c r="CI513" s="51"/>
      <c r="CJ513" s="51"/>
      <c r="CK513" s="51"/>
      <c r="CL513" s="51"/>
      <c r="CM513" s="51"/>
      <c r="CN513" s="51"/>
      <c r="CO513" s="51"/>
      <c r="CP513" s="51"/>
      <c r="CQ513" s="51"/>
      <c r="CR513" s="51"/>
      <c r="CS513" s="51"/>
      <c r="CT513" s="51"/>
      <c r="CU513" s="51"/>
      <c r="CV513" s="51"/>
      <c r="CW513" s="51"/>
      <c r="CX513" s="51"/>
      <c r="CY513" s="51"/>
      <c r="CZ513" s="51"/>
      <c r="DA513" s="51"/>
      <c r="DB513" s="51"/>
      <c r="DC513" s="51"/>
      <c r="DD513" s="51"/>
      <c r="DE513" s="51"/>
      <c r="DF513" s="51"/>
    </row>
    <row r="514" spans="1:110">
      <c r="A514" s="61"/>
      <c r="C514" s="51"/>
      <c r="D514" s="67"/>
      <c r="E514" s="78"/>
      <c r="F514" s="51"/>
      <c r="G514" s="67"/>
      <c r="H514" s="51"/>
      <c r="I514" s="51"/>
      <c r="J514" s="51"/>
      <c r="K514" s="67"/>
      <c r="L514" s="72"/>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c r="BA514" s="51"/>
      <c r="BB514" s="51"/>
      <c r="BC514" s="51"/>
      <c r="BD514" s="51"/>
      <c r="BE514" s="51"/>
      <c r="BF514" s="51"/>
      <c r="BG514" s="51"/>
      <c r="BH514" s="51"/>
      <c r="BI514" s="51"/>
      <c r="BJ514" s="51"/>
      <c r="BK514" s="51"/>
      <c r="BL514" s="51"/>
      <c r="BM514" s="51"/>
      <c r="BN514" s="51"/>
      <c r="BO514" s="51"/>
      <c r="BP514" s="51"/>
      <c r="BQ514" s="51"/>
      <c r="BR514" s="51"/>
      <c r="BS514" s="51"/>
      <c r="BT514" s="51"/>
      <c r="BU514" s="51"/>
      <c r="BV514" s="51"/>
      <c r="BW514" s="51"/>
      <c r="BX514" s="51"/>
      <c r="BY514" s="51"/>
      <c r="BZ514" s="51"/>
      <c r="CA514" s="51"/>
      <c r="CB514" s="51"/>
      <c r="CC514" s="51"/>
      <c r="CD514" s="51"/>
      <c r="CE514" s="51"/>
      <c r="CF514" s="51"/>
      <c r="CG514" s="51"/>
      <c r="CH514" s="51"/>
      <c r="CI514" s="51"/>
      <c r="CJ514" s="51"/>
      <c r="CK514" s="51"/>
      <c r="CL514" s="51"/>
      <c r="CM514" s="51"/>
      <c r="CN514" s="51"/>
      <c r="CO514" s="51"/>
      <c r="CP514" s="51"/>
      <c r="CQ514" s="51"/>
      <c r="CR514" s="51"/>
      <c r="CS514" s="51"/>
      <c r="CT514" s="51"/>
      <c r="CU514" s="51"/>
      <c r="CV514" s="51"/>
      <c r="CW514" s="51"/>
      <c r="CX514" s="51"/>
      <c r="CY514" s="51"/>
      <c r="CZ514" s="51"/>
      <c r="DA514" s="51"/>
      <c r="DB514" s="51"/>
      <c r="DC514" s="51"/>
      <c r="DD514" s="51"/>
      <c r="DE514" s="51"/>
      <c r="DF514" s="51"/>
    </row>
    <row r="515" spans="1:110">
      <c r="A515" s="61"/>
      <c r="C515" s="51"/>
      <c r="D515" s="67"/>
      <c r="E515" s="78"/>
      <c r="F515" s="51"/>
      <c r="G515" s="67"/>
      <c r="H515" s="51"/>
      <c r="I515" s="51"/>
      <c r="J515" s="51"/>
      <c r="K515" s="67"/>
      <c r="L515" s="72"/>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c r="BA515" s="51"/>
      <c r="BB515" s="51"/>
      <c r="BC515" s="51"/>
      <c r="BD515" s="51"/>
      <c r="BE515" s="51"/>
      <c r="BF515" s="51"/>
      <c r="BG515" s="51"/>
      <c r="BH515" s="51"/>
      <c r="BI515" s="51"/>
      <c r="BJ515" s="51"/>
      <c r="BK515" s="51"/>
      <c r="BL515" s="51"/>
      <c r="BM515" s="51"/>
      <c r="BN515" s="51"/>
      <c r="BO515" s="51"/>
      <c r="BP515" s="51"/>
      <c r="BQ515" s="51"/>
      <c r="BR515" s="51"/>
      <c r="BS515" s="51"/>
      <c r="BT515" s="51"/>
      <c r="BU515" s="51"/>
      <c r="BV515" s="51"/>
      <c r="BW515" s="51"/>
      <c r="BX515" s="51"/>
      <c r="BY515" s="51"/>
      <c r="BZ515" s="51"/>
      <c r="CA515" s="51"/>
      <c r="CB515" s="51"/>
      <c r="CC515" s="51"/>
      <c r="CD515" s="51"/>
      <c r="CE515" s="51"/>
      <c r="CF515" s="51"/>
      <c r="CG515" s="51"/>
      <c r="CH515" s="51"/>
      <c r="CI515" s="51"/>
      <c r="CJ515" s="51"/>
      <c r="CK515" s="51"/>
      <c r="CL515" s="51"/>
      <c r="CM515" s="51"/>
      <c r="CN515" s="51"/>
      <c r="CO515" s="51"/>
      <c r="CP515" s="51"/>
      <c r="CQ515" s="51"/>
      <c r="CR515" s="51"/>
      <c r="CS515" s="51"/>
      <c r="CT515" s="51"/>
      <c r="CU515" s="51"/>
      <c r="CV515" s="51"/>
      <c r="CW515" s="51"/>
      <c r="CX515" s="51"/>
      <c r="CY515" s="51"/>
      <c r="CZ515" s="51"/>
      <c r="DA515" s="51"/>
      <c r="DB515" s="51"/>
      <c r="DC515" s="51"/>
      <c r="DD515" s="51"/>
      <c r="DE515" s="51"/>
      <c r="DF515" s="51"/>
    </row>
    <row r="516" spans="1:110">
      <c r="A516" s="61"/>
      <c r="C516" s="51"/>
      <c r="D516" s="67"/>
      <c r="E516" s="78"/>
      <c r="F516" s="51"/>
      <c r="G516" s="67"/>
      <c r="H516" s="51"/>
      <c r="I516" s="51"/>
      <c r="J516" s="51"/>
      <c r="K516" s="67"/>
      <c r="L516" s="72"/>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51"/>
      <c r="BC516" s="51"/>
      <c r="BD516" s="51"/>
      <c r="BE516" s="51"/>
      <c r="BF516" s="51"/>
      <c r="BG516" s="51"/>
      <c r="BH516" s="51"/>
      <c r="BI516" s="51"/>
      <c r="BJ516" s="51"/>
      <c r="BK516" s="51"/>
      <c r="BL516" s="51"/>
      <c r="BM516" s="51"/>
      <c r="BN516" s="51"/>
      <c r="BO516" s="51"/>
      <c r="BP516" s="51"/>
      <c r="BQ516" s="51"/>
      <c r="BR516" s="51"/>
      <c r="BS516" s="51"/>
      <c r="BT516" s="51"/>
      <c r="BU516" s="51"/>
      <c r="BV516" s="51"/>
      <c r="BW516" s="51"/>
      <c r="BX516" s="51"/>
      <c r="BY516" s="51"/>
      <c r="BZ516" s="51"/>
      <c r="CA516" s="51"/>
      <c r="CB516" s="51"/>
      <c r="CC516" s="51"/>
      <c r="CD516" s="51"/>
      <c r="CE516" s="51"/>
      <c r="CF516" s="51"/>
      <c r="CG516" s="51"/>
      <c r="CH516" s="51"/>
      <c r="CI516" s="51"/>
      <c r="CJ516" s="51"/>
      <c r="CK516" s="51"/>
      <c r="CL516" s="51"/>
      <c r="CM516" s="51"/>
      <c r="CN516" s="51"/>
      <c r="CO516" s="51"/>
      <c r="CP516" s="51"/>
      <c r="CQ516" s="51"/>
      <c r="CR516" s="51"/>
      <c r="CS516" s="51"/>
      <c r="CT516" s="51"/>
      <c r="CU516" s="51"/>
      <c r="CV516" s="51"/>
      <c r="CW516" s="51"/>
      <c r="CX516" s="51"/>
      <c r="CY516" s="51"/>
      <c r="CZ516" s="51"/>
      <c r="DA516" s="51"/>
      <c r="DB516" s="51"/>
      <c r="DC516" s="51"/>
      <c r="DD516" s="51"/>
      <c r="DE516" s="51"/>
      <c r="DF516" s="51"/>
    </row>
    <row r="517" spans="1:110">
      <c r="A517" s="61"/>
      <c r="C517" s="51"/>
      <c r="D517" s="67"/>
      <c r="E517" s="78"/>
      <c r="F517" s="51"/>
      <c r="G517" s="67"/>
      <c r="H517" s="51"/>
      <c r="I517" s="51"/>
      <c r="J517" s="51"/>
      <c r="K517" s="67"/>
      <c r="L517" s="72"/>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c r="BA517" s="51"/>
      <c r="BB517" s="51"/>
      <c r="BC517" s="51"/>
      <c r="BD517" s="51"/>
      <c r="BE517" s="51"/>
      <c r="BF517" s="51"/>
      <c r="BG517" s="51"/>
      <c r="BH517" s="51"/>
      <c r="BI517" s="51"/>
      <c r="BJ517" s="51"/>
      <c r="BK517" s="51"/>
      <c r="BL517" s="51"/>
      <c r="BM517" s="51"/>
      <c r="BN517" s="51"/>
      <c r="BO517" s="51"/>
      <c r="BP517" s="51"/>
      <c r="BQ517" s="51"/>
      <c r="BR517" s="51"/>
      <c r="BS517" s="51"/>
      <c r="BT517" s="51"/>
      <c r="BU517" s="51"/>
      <c r="BV517" s="51"/>
      <c r="BW517" s="51"/>
      <c r="BX517" s="51"/>
      <c r="BY517" s="51"/>
      <c r="BZ517" s="51"/>
      <c r="CA517" s="51"/>
      <c r="CB517" s="51"/>
      <c r="CC517" s="51"/>
      <c r="CD517" s="51"/>
      <c r="CE517" s="51"/>
      <c r="CF517" s="51"/>
      <c r="CG517" s="51"/>
      <c r="CH517" s="51"/>
      <c r="CI517" s="51"/>
      <c r="CJ517" s="51"/>
      <c r="CK517" s="51"/>
      <c r="CL517" s="51"/>
      <c r="CM517" s="51"/>
      <c r="CN517" s="51"/>
      <c r="CO517" s="51"/>
      <c r="CP517" s="51"/>
      <c r="CQ517" s="51"/>
      <c r="CR517" s="51"/>
      <c r="CS517" s="51"/>
      <c r="CT517" s="51"/>
      <c r="CU517" s="51"/>
      <c r="CV517" s="51"/>
      <c r="CW517" s="51"/>
      <c r="CX517" s="51"/>
      <c r="CY517" s="51"/>
      <c r="CZ517" s="51"/>
      <c r="DA517" s="51"/>
      <c r="DB517" s="51"/>
      <c r="DC517" s="51"/>
      <c r="DD517" s="51"/>
      <c r="DE517" s="51"/>
      <c r="DF517" s="51"/>
    </row>
    <row r="518" spans="1:110">
      <c r="A518" s="61"/>
      <c r="C518" s="51"/>
      <c r="D518" s="67"/>
      <c r="E518" s="78"/>
      <c r="F518" s="51"/>
      <c r="G518" s="67"/>
      <c r="H518" s="51"/>
      <c r="I518" s="51"/>
      <c r="J518" s="51"/>
      <c r="K518" s="67"/>
      <c r="L518" s="72"/>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c r="BA518" s="51"/>
      <c r="BB518" s="51"/>
      <c r="BC518" s="51"/>
      <c r="BD518" s="51"/>
      <c r="BE518" s="51"/>
      <c r="BF518" s="51"/>
      <c r="BG518" s="51"/>
      <c r="BH518" s="51"/>
      <c r="BI518" s="51"/>
      <c r="BJ518" s="51"/>
      <c r="BK518" s="51"/>
      <c r="BL518" s="51"/>
      <c r="BM518" s="51"/>
      <c r="BN518" s="51"/>
      <c r="BO518" s="51"/>
      <c r="BP518" s="51"/>
      <c r="BQ518" s="51"/>
      <c r="BR518" s="51"/>
      <c r="BS518" s="51"/>
      <c r="BT518" s="51"/>
      <c r="BU518" s="51"/>
      <c r="BV518" s="51"/>
      <c r="BW518" s="51"/>
      <c r="BX518" s="51"/>
      <c r="BY518" s="51"/>
      <c r="BZ518" s="51"/>
      <c r="CA518" s="51"/>
      <c r="CB518" s="51"/>
      <c r="CC518" s="51"/>
      <c r="CD518" s="51"/>
      <c r="CE518" s="51"/>
      <c r="CF518" s="51"/>
      <c r="CG518" s="51"/>
      <c r="CH518" s="51"/>
      <c r="CI518" s="51"/>
      <c r="CJ518" s="51"/>
      <c r="CK518" s="51"/>
      <c r="CL518" s="51"/>
      <c r="CM518" s="51"/>
      <c r="CN518" s="51"/>
      <c r="CO518" s="51"/>
      <c r="CP518" s="51"/>
      <c r="CQ518" s="51"/>
      <c r="CR518" s="51"/>
      <c r="CS518" s="51"/>
      <c r="CT518" s="51"/>
      <c r="CU518" s="51"/>
      <c r="CV518" s="51"/>
      <c r="CW518" s="51"/>
      <c r="CX518" s="51"/>
      <c r="CY518" s="51"/>
      <c r="CZ518" s="51"/>
      <c r="DA518" s="51"/>
      <c r="DB518" s="51"/>
      <c r="DC518" s="51"/>
      <c r="DD518" s="51"/>
      <c r="DE518" s="51"/>
      <c r="DF518" s="51"/>
    </row>
    <row r="519" spans="1:110">
      <c r="A519" s="61"/>
      <c r="C519" s="51"/>
      <c r="D519" s="67"/>
      <c r="E519" s="78"/>
      <c r="F519" s="51"/>
      <c r="G519" s="67"/>
      <c r="H519" s="51"/>
      <c r="I519" s="51"/>
      <c r="J519" s="51"/>
      <c r="K519" s="67"/>
      <c r="L519" s="72"/>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c r="BA519" s="51"/>
      <c r="BB519" s="51"/>
      <c r="BC519" s="51"/>
      <c r="BD519" s="51"/>
      <c r="BE519" s="51"/>
      <c r="BF519" s="51"/>
      <c r="BG519" s="51"/>
      <c r="BH519" s="51"/>
      <c r="BI519" s="51"/>
      <c r="BJ519" s="51"/>
      <c r="BK519" s="51"/>
      <c r="BL519" s="51"/>
      <c r="BM519" s="51"/>
      <c r="BN519" s="51"/>
      <c r="BO519" s="51"/>
      <c r="BP519" s="51"/>
      <c r="BQ519" s="51"/>
      <c r="BR519" s="51"/>
      <c r="BS519" s="51"/>
      <c r="BT519" s="51"/>
      <c r="BU519" s="51"/>
      <c r="BV519" s="51"/>
      <c r="BW519" s="51"/>
      <c r="BX519" s="51"/>
      <c r="BY519" s="51"/>
      <c r="BZ519" s="51"/>
      <c r="CA519" s="51"/>
      <c r="CB519" s="51"/>
      <c r="CC519" s="51"/>
      <c r="CD519" s="51"/>
      <c r="CE519" s="51"/>
      <c r="CF519" s="51"/>
      <c r="CG519" s="51"/>
      <c r="CH519" s="51"/>
      <c r="CI519" s="51"/>
      <c r="CJ519" s="51"/>
      <c r="CK519" s="51"/>
      <c r="CL519" s="51"/>
      <c r="CM519" s="51"/>
      <c r="CN519" s="51"/>
      <c r="CO519" s="51"/>
      <c r="CP519" s="51"/>
      <c r="CQ519" s="51"/>
      <c r="CR519" s="51"/>
      <c r="CS519" s="51"/>
      <c r="CT519" s="51"/>
      <c r="CU519" s="51"/>
      <c r="CV519" s="51"/>
      <c r="CW519" s="51"/>
      <c r="CX519" s="51"/>
      <c r="CY519" s="51"/>
      <c r="CZ519" s="51"/>
      <c r="DA519" s="51"/>
      <c r="DB519" s="51"/>
      <c r="DC519" s="51"/>
      <c r="DD519" s="51"/>
      <c r="DE519" s="51"/>
      <c r="DF519" s="51"/>
    </row>
    <row r="520" spans="1:110">
      <c r="A520" s="61"/>
      <c r="C520" s="51"/>
      <c r="D520" s="67"/>
      <c r="E520" s="78"/>
      <c r="F520" s="51"/>
      <c r="G520" s="67"/>
      <c r="H520" s="51"/>
      <c r="I520" s="51"/>
      <c r="J520" s="51"/>
      <c r="K520" s="67"/>
      <c r="L520" s="72"/>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51"/>
      <c r="AY520" s="51"/>
      <c r="AZ520" s="51"/>
      <c r="BA520" s="51"/>
      <c r="BB520" s="51"/>
      <c r="BC520" s="51"/>
      <c r="BD520" s="51"/>
      <c r="BE520" s="51"/>
      <c r="BF520" s="51"/>
      <c r="BG520" s="51"/>
      <c r="BH520" s="51"/>
      <c r="BI520" s="51"/>
      <c r="BJ520" s="51"/>
      <c r="BK520" s="51"/>
      <c r="BL520" s="51"/>
      <c r="BM520" s="51"/>
      <c r="BN520" s="51"/>
      <c r="BO520" s="51"/>
      <c r="BP520" s="51"/>
      <c r="BQ520" s="51"/>
      <c r="BR520" s="51"/>
      <c r="BS520" s="51"/>
      <c r="BT520" s="51"/>
      <c r="BU520" s="51"/>
      <c r="BV520" s="51"/>
      <c r="BW520" s="51"/>
      <c r="BX520" s="51"/>
      <c r="BY520" s="51"/>
      <c r="BZ520" s="51"/>
      <c r="CA520" s="51"/>
      <c r="CB520" s="51"/>
      <c r="CC520" s="51"/>
      <c r="CD520" s="51"/>
      <c r="CE520" s="51"/>
      <c r="CF520" s="51"/>
      <c r="CG520" s="51"/>
      <c r="CH520" s="51"/>
      <c r="CI520" s="51"/>
      <c r="CJ520" s="51"/>
      <c r="CK520" s="51"/>
      <c r="CL520" s="51"/>
      <c r="CM520" s="51"/>
      <c r="CN520" s="51"/>
      <c r="CO520" s="51"/>
      <c r="CP520" s="51"/>
      <c r="CQ520" s="51"/>
      <c r="CR520" s="51"/>
      <c r="CS520" s="51"/>
      <c r="CT520" s="51"/>
      <c r="CU520" s="51"/>
      <c r="CV520" s="51"/>
      <c r="CW520" s="51"/>
      <c r="CX520" s="51"/>
      <c r="CY520" s="51"/>
      <c r="CZ520" s="51"/>
      <c r="DA520" s="51"/>
      <c r="DB520" s="51"/>
      <c r="DC520" s="51"/>
      <c r="DD520" s="51"/>
      <c r="DE520" s="51"/>
      <c r="DF520" s="51"/>
    </row>
    <row r="521" spans="1:110">
      <c r="A521" s="61"/>
      <c r="C521" s="51"/>
      <c r="D521" s="67"/>
      <c r="E521" s="78"/>
      <c r="F521" s="51"/>
      <c r="G521" s="67"/>
      <c r="H521" s="51"/>
      <c r="I521" s="51"/>
      <c r="J521" s="51"/>
      <c r="K521" s="67"/>
      <c r="L521" s="72"/>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51"/>
      <c r="AY521" s="51"/>
      <c r="AZ521" s="51"/>
      <c r="BA521" s="51"/>
      <c r="BB521" s="51"/>
      <c r="BC521" s="51"/>
      <c r="BD521" s="51"/>
      <c r="BE521" s="51"/>
      <c r="BF521" s="51"/>
      <c r="BG521" s="51"/>
      <c r="BH521" s="51"/>
      <c r="BI521" s="51"/>
      <c r="BJ521" s="51"/>
      <c r="BK521" s="51"/>
      <c r="BL521" s="51"/>
      <c r="BM521" s="51"/>
      <c r="BN521" s="51"/>
      <c r="BO521" s="51"/>
      <c r="BP521" s="51"/>
      <c r="BQ521" s="51"/>
      <c r="BR521" s="51"/>
      <c r="BS521" s="51"/>
      <c r="BT521" s="51"/>
      <c r="BU521" s="51"/>
      <c r="BV521" s="51"/>
      <c r="BW521" s="51"/>
      <c r="BX521" s="51"/>
      <c r="BY521" s="51"/>
      <c r="BZ521" s="51"/>
      <c r="CA521" s="51"/>
      <c r="CB521" s="51"/>
      <c r="CC521" s="51"/>
      <c r="CD521" s="51"/>
      <c r="CE521" s="51"/>
      <c r="CF521" s="51"/>
      <c r="CG521" s="51"/>
      <c r="CH521" s="51"/>
      <c r="CI521" s="51"/>
      <c r="CJ521" s="51"/>
      <c r="CK521" s="51"/>
      <c r="CL521" s="51"/>
      <c r="CM521" s="51"/>
      <c r="CN521" s="51"/>
      <c r="CO521" s="51"/>
      <c r="CP521" s="51"/>
      <c r="CQ521" s="51"/>
      <c r="CR521" s="51"/>
      <c r="CS521" s="51"/>
      <c r="CT521" s="51"/>
      <c r="CU521" s="51"/>
      <c r="CV521" s="51"/>
      <c r="CW521" s="51"/>
      <c r="CX521" s="51"/>
      <c r="CY521" s="51"/>
      <c r="CZ521" s="51"/>
      <c r="DA521" s="51"/>
      <c r="DB521" s="51"/>
      <c r="DC521" s="51"/>
      <c r="DD521" s="51"/>
      <c r="DE521" s="51"/>
      <c r="DF521" s="51"/>
    </row>
    <row r="522" spans="1:110">
      <c r="A522" s="61"/>
      <c r="C522" s="51"/>
      <c r="D522" s="67"/>
      <c r="E522" s="78"/>
      <c r="F522" s="51"/>
      <c r="G522" s="67"/>
      <c r="H522" s="51"/>
      <c r="I522" s="51"/>
      <c r="J522" s="51"/>
      <c r="K522" s="67"/>
      <c r="L522" s="72"/>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1"/>
      <c r="AZ522" s="51"/>
      <c r="BA522" s="51"/>
      <c r="BB522" s="51"/>
      <c r="BC522" s="51"/>
      <c r="BD522" s="51"/>
      <c r="BE522" s="51"/>
      <c r="BF522" s="51"/>
      <c r="BG522" s="51"/>
      <c r="BH522" s="51"/>
      <c r="BI522" s="51"/>
      <c r="BJ522" s="51"/>
      <c r="BK522" s="51"/>
      <c r="BL522" s="51"/>
      <c r="BM522" s="51"/>
      <c r="BN522" s="51"/>
      <c r="BO522" s="51"/>
      <c r="BP522" s="51"/>
      <c r="BQ522" s="51"/>
      <c r="BR522" s="51"/>
      <c r="BS522" s="51"/>
      <c r="BT522" s="51"/>
      <c r="BU522" s="51"/>
      <c r="BV522" s="51"/>
      <c r="BW522" s="51"/>
      <c r="BX522" s="51"/>
      <c r="BY522" s="51"/>
      <c r="BZ522" s="51"/>
      <c r="CA522" s="51"/>
      <c r="CB522" s="51"/>
      <c r="CC522" s="51"/>
      <c r="CD522" s="51"/>
      <c r="CE522" s="51"/>
      <c r="CF522" s="51"/>
      <c r="CG522" s="51"/>
      <c r="CH522" s="51"/>
      <c r="CI522" s="51"/>
      <c r="CJ522" s="51"/>
      <c r="CK522" s="51"/>
      <c r="CL522" s="51"/>
      <c r="CM522" s="51"/>
      <c r="CN522" s="51"/>
      <c r="CO522" s="51"/>
      <c r="CP522" s="51"/>
      <c r="CQ522" s="51"/>
      <c r="CR522" s="51"/>
      <c r="CS522" s="51"/>
      <c r="CT522" s="51"/>
      <c r="CU522" s="51"/>
      <c r="CV522" s="51"/>
      <c r="CW522" s="51"/>
      <c r="CX522" s="51"/>
      <c r="CY522" s="51"/>
      <c r="CZ522" s="51"/>
      <c r="DA522" s="51"/>
      <c r="DB522" s="51"/>
      <c r="DC522" s="51"/>
      <c r="DD522" s="51"/>
      <c r="DE522" s="51"/>
      <c r="DF522" s="51"/>
    </row>
    <row r="523" spans="1:110">
      <c r="A523" s="61"/>
      <c r="C523" s="51"/>
      <c r="D523" s="67"/>
      <c r="E523" s="78"/>
      <c r="F523" s="51"/>
      <c r="G523" s="67"/>
      <c r="H523" s="51"/>
      <c r="I523" s="51"/>
      <c r="J523" s="51"/>
      <c r="K523" s="67"/>
      <c r="L523" s="72"/>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c r="BA523" s="51"/>
      <c r="BB523" s="51"/>
      <c r="BC523" s="51"/>
      <c r="BD523" s="51"/>
      <c r="BE523" s="51"/>
      <c r="BF523" s="51"/>
      <c r="BG523" s="51"/>
      <c r="BH523" s="51"/>
      <c r="BI523" s="51"/>
      <c r="BJ523" s="51"/>
      <c r="BK523" s="51"/>
      <c r="BL523" s="51"/>
      <c r="BM523" s="51"/>
      <c r="BN523" s="51"/>
      <c r="BO523" s="51"/>
      <c r="BP523" s="51"/>
      <c r="BQ523" s="51"/>
      <c r="BR523" s="51"/>
      <c r="BS523" s="51"/>
      <c r="BT523" s="51"/>
      <c r="BU523" s="51"/>
      <c r="BV523" s="51"/>
      <c r="BW523" s="51"/>
      <c r="BX523" s="51"/>
      <c r="BY523" s="51"/>
      <c r="BZ523" s="51"/>
      <c r="CA523" s="51"/>
      <c r="CB523" s="51"/>
      <c r="CC523" s="51"/>
      <c r="CD523" s="51"/>
      <c r="CE523" s="51"/>
      <c r="CF523" s="51"/>
      <c r="CG523" s="51"/>
      <c r="CH523" s="51"/>
      <c r="CI523" s="51"/>
      <c r="CJ523" s="51"/>
      <c r="CK523" s="51"/>
      <c r="CL523" s="51"/>
      <c r="CM523" s="51"/>
      <c r="CN523" s="51"/>
      <c r="CO523" s="51"/>
      <c r="CP523" s="51"/>
      <c r="CQ523" s="51"/>
      <c r="CR523" s="51"/>
      <c r="CS523" s="51"/>
      <c r="CT523" s="51"/>
      <c r="CU523" s="51"/>
      <c r="CV523" s="51"/>
      <c r="CW523" s="51"/>
      <c r="CX523" s="51"/>
      <c r="CY523" s="51"/>
      <c r="CZ523" s="51"/>
      <c r="DA523" s="51"/>
      <c r="DB523" s="51"/>
      <c r="DC523" s="51"/>
      <c r="DD523" s="51"/>
      <c r="DE523" s="51"/>
      <c r="DF523" s="51"/>
    </row>
    <row r="524" spans="1:110">
      <c r="A524" s="61"/>
      <c r="C524" s="51"/>
      <c r="D524" s="67"/>
      <c r="E524" s="78"/>
      <c r="F524" s="51"/>
      <c r="G524" s="67"/>
      <c r="H524" s="51"/>
      <c r="I524" s="51"/>
      <c r="J524" s="51"/>
      <c r="K524" s="67"/>
      <c r="L524" s="72"/>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c r="AW524" s="51"/>
      <c r="AX524" s="51"/>
      <c r="AY524" s="51"/>
      <c r="AZ524" s="51"/>
      <c r="BA524" s="51"/>
      <c r="BB524" s="51"/>
      <c r="BC524" s="51"/>
      <c r="BD524" s="51"/>
      <c r="BE524" s="51"/>
      <c r="BF524" s="51"/>
      <c r="BG524" s="51"/>
      <c r="BH524" s="51"/>
      <c r="BI524" s="51"/>
      <c r="BJ524" s="51"/>
      <c r="BK524" s="51"/>
      <c r="BL524" s="51"/>
      <c r="BM524" s="51"/>
      <c r="BN524" s="51"/>
      <c r="BO524" s="51"/>
      <c r="BP524" s="51"/>
      <c r="BQ524" s="51"/>
      <c r="BR524" s="51"/>
      <c r="BS524" s="51"/>
      <c r="BT524" s="51"/>
      <c r="BU524" s="51"/>
      <c r="BV524" s="51"/>
      <c r="BW524" s="51"/>
      <c r="BX524" s="51"/>
      <c r="BY524" s="51"/>
      <c r="BZ524" s="51"/>
      <c r="CA524" s="51"/>
      <c r="CB524" s="51"/>
      <c r="CC524" s="51"/>
      <c r="CD524" s="51"/>
      <c r="CE524" s="51"/>
      <c r="CF524" s="51"/>
      <c r="CG524" s="51"/>
      <c r="CH524" s="51"/>
      <c r="CI524" s="51"/>
      <c r="CJ524" s="51"/>
      <c r="CK524" s="51"/>
      <c r="CL524" s="51"/>
      <c r="CM524" s="51"/>
      <c r="CN524" s="51"/>
      <c r="CO524" s="51"/>
      <c r="CP524" s="51"/>
      <c r="CQ524" s="51"/>
      <c r="CR524" s="51"/>
      <c r="CS524" s="51"/>
      <c r="CT524" s="51"/>
      <c r="CU524" s="51"/>
      <c r="CV524" s="51"/>
      <c r="CW524" s="51"/>
      <c r="CX524" s="51"/>
      <c r="CY524" s="51"/>
      <c r="CZ524" s="51"/>
      <c r="DA524" s="51"/>
      <c r="DB524" s="51"/>
      <c r="DC524" s="51"/>
      <c r="DD524" s="51"/>
      <c r="DE524" s="51"/>
      <c r="DF524" s="51"/>
    </row>
    <row r="525" spans="1:110">
      <c r="A525" s="61"/>
      <c r="C525" s="51"/>
      <c r="D525" s="67"/>
      <c r="E525" s="78"/>
      <c r="F525" s="51"/>
      <c r="G525" s="67"/>
      <c r="H525" s="51"/>
      <c r="I525" s="51"/>
      <c r="J525" s="51"/>
      <c r="K525" s="67"/>
      <c r="L525" s="72"/>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1"/>
      <c r="AZ525" s="51"/>
      <c r="BA525" s="51"/>
      <c r="BB525" s="51"/>
      <c r="BC525" s="51"/>
      <c r="BD525" s="51"/>
      <c r="BE525" s="51"/>
      <c r="BF525" s="51"/>
      <c r="BG525" s="51"/>
      <c r="BH525" s="51"/>
      <c r="BI525" s="51"/>
      <c r="BJ525" s="51"/>
      <c r="BK525" s="51"/>
      <c r="BL525" s="51"/>
      <c r="BM525" s="51"/>
      <c r="BN525" s="51"/>
      <c r="BO525" s="51"/>
      <c r="BP525" s="51"/>
      <c r="BQ525" s="51"/>
      <c r="BR525" s="51"/>
      <c r="BS525" s="51"/>
      <c r="BT525" s="51"/>
      <c r="BU525" s="51"/>
      <c r="BV525" s="51"/>
      <c r="BW525" s="51"/>
      <c r="BX525" s="51"/>
      <c r="BY525" s="51"/>
      <c r="BZ525" s="51"/>
      <c r="CA525" s="51"/>
      <c r="CB525" s="51"/>
      <c r="CC525" s="51"/>
      <c r="CD525" s="51"/>
      <c r="CE525" s="51"/>
      <c r="CF525" s="51"/>
      <c r="CG525" s="51"/>
      <c r="CH525" s="51"/>
      <c r="CI525" s="51"/>
      <c r="CJ525" s="51"/>
      <c r="CK525" s="51"/>
      <c r="CL525" s="51"/>
      <c r="CM525" s="51"/>
      <c r="CN525" s="51"/>
      <c r="CO525" s="51"/>
      <c r="CP525" s="51"/>
      <c r="CQ525" s="51"/>
      <c r="CR525" s="51"/>
      <c r="CS525" s="51"/>
      <c r="CT525" s="51"/>
      <c r="CU525" s="51"/>
      <c r="CV525" s="51"/>
      <c r="CW525" s="51"/>
      <c r="CX525" s="51"/>
      <c r="CY525" s="51"/>
      <c r="CZ525" s="51"/>
      <c r="DA525" s="51"/>
      <c r="DB525" s="51"/>
      <c r="DC525" s="51"/>
      <c r="DD525" s="51"/>
      <c r="DE525" s="51"/>
      <c r="DF525" s="51"/>
    </row>
    <row r="526" spans="1:110">
      <c r="A526" s="61"/>
      <c r="C526" s="51"/>
      <c r="D526" s="67"/>
      <c r="E526" s="78"/>
      <c r="F526" s="51"/>
      <c r="G526" s="67"/>
      <c r="H526" s="51"/>
      <c r="I526" s="51"/>
      <c r="J526" s="51"/>
      <c r="K526" s="67"/>
      <c r="L526" s="72"/>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c r="AW526" s="51"/>
      <c r="AX526" s="51"/>
      <c r="AY526" s="51"/>
      <c r="AZ526" s="51"/>
      <c r="BA526" s="51"/>
      <c r="BB526" s="51"/>
      <c r="BC526" s="51"/>
      <c r="BD526" s="51"/>
      <c r="BE526" s="51"/>
      <c r="BF526" s="51"/>
      <c r="BG526" s="51"/>
      <c r="BH526" s="51"/>
      <c r="BI526" s="51"/>
      <c r="BJ526" s="51"/>
      <c r="BK526" s="51"/>
      <c r="BL526" s="51"/>
      <c r="BM526" s="51"/>
      <c r="BN526" s="51"/>
      <c r="BO526" s="51"/>
      <c r="BP526" s="51"/>
      <c r="BQ526" s="51"/>
      <c r="BR526" s="51"/>
      <c r="BS526" s="51"/>
      <c r="BT526" s="51"/>
      <c r="BU526" s="51"/>
      <c r="BV526" s="51"/>
      <c r="BW526" s="51"/>
      <c r="BX526" s="51"/>
      <c r="BY526" s="51"/>
      <c r="BZ526" s="51"/>
      <c r="CA526" s="51"/>
      <c r="CB526" s="51"/>
      <c r="CC526" s="51"/>
      <c r="CD526" s="51"/>
      <c r="CE526" s="51"/>
      <c r="CF526" s="51"/>
      <c r="CG526" s="51"/>
      <c r="CH526" s="51"/>
      <c r="CI526" s="51"/>
      <c r="CJ526" s="51"/>
      <c r="CK526" s="51"/>
      <c r="CL526" s="51"/>
      <c r="CM526" s="51"/>
      <c r="CN526" s="51"/>
      <c r="CO526" s="51"/>
      <c r="CP526" s="51"/>
      <c r="CQ526" s="51"/>
      <c r="CR526" s="51"/>
      <c r="CS526" s="51"/>
      <c r="CT526" s="51"/>
      <c r="CU526" s="51"/>
      <c r="CV526" s="51"/>
      <c r="CW526" s="51"/>
      <c r="CX526" s="51"/>
      <c r="CY526" s="51"/>
      <c r="CZ526" s="51"/>
      <c r="DA526" s="51"/>
      <c r="DB526" s="51"/>
      <c r="DC526" s="51"/>
      <c r="DD526" s="51"/>
      <c r="DE526" s="51"/>
      <c r="DF526" s="51"/>
    </row>
    <row r="527" spans="1:110">
      <c r="A527" s="61"/>
      <c r="C527" s="51"/>
      <c r="D527" s="67"/>
      <c r="E527" s="78"/>
      <c r="F527" s="51"/>
      <c r="G527" s="67"/>
      <c r="H527" s="51"/>
      <c r="I527" s="51"/>
      <c r="J527" s="51"/>
      <c r="K527" s="67"/>
      <c r="L527" s="72"/>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51"/>
      <c r="AY527" s="51"/>
      <c r="AZ527" s="51"/>
      <c r="BA527" s="51"/>
      <c r="BB527" s="51"/>
      <c r="BC527" s="51"/>
      <c r="BD527" s="51"/>
      <c r="BE527" s="51"/>
      <c r="BF527" s="51"/>
      <c r="BG527" s="51"/>
      <c r="BH527" s="51"/>
      <c r="BI527" s="51"/>
      <c r="BJ527" s="51"/>
      <c r="BK527" s="51"/>
      <c r="BL527" s="51"/>
      <c r="BM527" s="51"/>
      <c r="BN527" s="51"/>
      <c r="BO527" s="51"/>
      <c r="BP527" s="51"/>
      <c r="BQ527" s="51"/>
      <c r="BR527" s="51"/>
      <c r="BS527" s="51"/>
      <c r="BT527" s="51"/>
      <c r="BU527" s="51"/>
      <c r="BV527" s="51"/>
      <c r="BW527" s="51"/>
      <c r="BX527" s="51"/>
      <c r="BY527" s="51"/>
      <c r="BZ527" s="51"/>
      <c r="CA527" s="51"/>
      <c r="CB527" s="51"/>
      <c r="CC527" s="51"/>
      <c r="CD527" s="51"/>
      <c r="CE527" s="51"/>
      <c r="CF527" s="51"/>
      <c r="CG527" s="51"/>
      <c r="CH527" s="51"/>
      <c r="CI527" s="51"/>
      <c r="CJ527" s="51"/>
      <c r="CK527" s="51"/>
      <c r="CL527" s="51"/>
      <c r="CM527" s="51"/>
      <c r="CN527" s="51"/>
      <c r="CO527" s="51"/>
      <c r="CP527" s="51"/>
      <c r="CQ527" s="51"/>
      <c r="CR527" s="51"/>
      <c r="CS527" s="51"/>
      <c r="CT527" s="51"/>
      <c r="CU527" s="51"/>
      <c r="CV527" s="51"/>
      <c r="CW527" s="51"/>
      <c r="CX527" s="51"/>
      <c r="CY527" s="51"/>
      <c r="CZ527" s="51"/>
      <c r="DA527" s="51"/>
      <c r="DB527" s="51"/>
      <c r="DC527" s="51"/>
      <c r="DD527" s="51"/>
      <c r="DE527" s="51"/>
      <c r="DF527" s="51"/>
    </row>
    <row r="528" spans="1:110">
      <c r="A528" s="61"/>
      <c r="C528" s="51"/>
      <c r="D528" s="67"/>
      <c r="E528" s="78"/>
      <c r="F528" s="51"/>
      <c r="G528" s="67"/>
      <c r="H528" s="51"/>
      <c r="I528" s="51"/>
      <c r="J528" s="51"/>
      <c r="K528" s="67"/>
      <c r="L528" s="72"/>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c r="BA528" s="51"/>
      <c r="BB528" s="51"/>
      <c r="BC528" s="51"/>
      <c r="BD528" s="51"/>
      <c r="BE528" s="51"/>
      <c r="BF528" s="51"/>
      <c r="BG528" s="51"/>
      <c r="BH528" s="51"/>
      <c r="BI528" s="51"/>
      <c r="BJ528" s="51"/>
      <c r="BK528" s="51"/>
      <c r="BL528" s="51"/>
      <c r="BM528" s="51"/>
      <c r="BN528" s="51"/>
      <c r="BO528" s="51"/>
      <c r="BP528" s="51"/>
      <c r="BQ528" s="51"/>
      <c r="BR528" s="51"/>
      <c r="BS528" s="51"/>
      <c r="BT528" s="51"/>
      <c r="BU528" s="51"/>
      <c r="BV528" s="51"/>
      <c r="BW528" s="51"/>
      <c r="BX528" s="51"/>
      <c r="BY528" s="51"/>
      <c r="BZ528" s="51"/>
      <c r="CA528" s="51"/>
      <c r="CB528" s="51"/>
      <c r="CC528" s="51"/>
      <c r="CD528" s="51"/>
      <c r="CE528" s="51"/>
      <c r="CF528" s="51"/>
      <c r="CG528" s="51"/>
      <c r="CH528" s="51"/>
      <c r="CI528" s="51"/>
      <c r="CJ528" s="51"/>
      <c r="CK528" s="51"/>
      <c r="CL528" s="51"/>
      <c r="CM528" s="51"/>
      <c r="CN528" s="51"/>
      <c r="CO528" s="51"/>
      <c r="CP528" s="51"/>
      <c r="CQ528" s="51"/>
      <c r="CR528" s="51"/>
      <c r="CS528" s="51"/>
      <c r="CT528" s="51"/>
      <c r="CU528" s="51"/>
      <c r="CV528" s="51"/>
      <c r="CW528" s="51"/>
      <c r="CX528" s="51"/>
      <c r="CY528" s="51"/>
      <c r="CZ528" s="51"/>
      <c r="DA528" s="51"/>
      <c r="DB528" s="51"/>
      <c r="DC528" s="51"/>
      <c r="DD528" s="51"/>
      <c r="DE528" s="51"/>
      <c r="DF528" s="51"/>
    </row>
    <row r="529" spans="1:110">
      <c r="A529" s="61"/>
      <c r="C529" s="51"/>
      <c r="D529" s="67"/>
      <c r="E529" s="78"/>
      <c r="F529" s="51"/>
      <c r="G529" s="67"/>
      <c r="H529" s="51"/>
      <c r="I529" s="51"/>
      <c r="J529" s="51"/>
      <c r="K529" s="67"/>
      <c r="L529" s="72"/>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c r="AW529" s="51"/>
      <c r="AX529" s="51"/>
      <c r="AY529" s="51"/>
      <c r="AZ529" s="51"/>
      <c r="BA529" s="51"/>
      <c r="BB529" s="51"/>
      <c r="BC529" s="51"/>
      <c r="BD529" s="51"/>
      <c r="BE529" s="51"/>
      <c r="BF529" s="51"/>
      <c r="BG529" s="51"/>
      <c r="BH529" s="51"/>
      <c r="BI529" s="51"/>
      <c r="BJ529" s="51"/>
      <c r="BK529" s="51"/>
      <c r="BL529" s="51"/>
      <c r="BM529" s="51"/>
      <c r="BN529" s="51"/>
      <c r="BO529" s="51"/>
      <c r="BP529" s="51"/>
      <c r="BQ529" s="51"/>
      <c r="BR529" s="51"/>
      <c r="BS529" s="51"/>
      <c r="BT529" s="51"/>
      <c r="BU529" s="51"/>
      <c r="BV529" s="51"/>
      <c r="BW529" s="51"/>
      <c r="BX529" s="51"/>
      <c r="BY529" s="51"/>
      <c r="BZ529" s="51"/>
      <c r="CA529" s="51"/>
      <c r="CB529" s="51"/>
      <c r="CC529" s="51"/>
      <c r="CD529" s="51"/>
      <c r="CE529" s="51"/>
      <c r="CF529" s="51"/>
      <c r="CG529" s="51"/>
      <c r="CH529" s="51"/>
      <c r="CI529" s="51"/>
      <c r="CJ529" s="51"/>
      <c r="CK529" s="51"/>
      <c r="CL529" s="51"/>
      <c r="CM529" s="51"/>
      <c r="CN529" s="51"/>
      <c r="CO529" s="51"/>
      <c r="CP529" s="51"/>
      <c r="CQ529" s="51"/>
      <c r="CR529" s="51"/>
      <c r="CS529" s="51"/>
      <c r="CT529" s="51"/>
      <c r="CU529" s="51"/>
      <c r="CV529" s="51"/>
      <c r="CW529" s="51"/>
      <c r="CX529" s="51"/>
      <c r="CY529" s="51"/>
      <c r="CZ529" s="51"/>
      <c r="DA529" s="51"/>
      <c r="DB529" s="51"/>
      <c r="DC529" s="51"/>
      <c r="DD529" s="51"/>
      <c r="DE529" s="51"/>
      <c r="DF529" s="51"/>
    </row>
    <row r="530" spans="1:110">
      <c r="A530" s="61"/>
      <c r="C530" s="51"/>
      <c r="D530" s="67"/>
      <c r="E530" s="78"/>
      <c r="F530" s="51"/>
      <c r="G530" s="67"/>
      <c r="H530" s="51"/>
      <c r="I530" s="51"/>
      <c r="J530" s="51"/>
      <c r="K530" s="67"/>
      <c r="L530" s="72"/>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c r="AW530" s="51"/>
      <c r="AX530" s="51"/>
      <c r="AY530" s="51"/>
      <c r="AZ530" s="51"/>
      <c r="BA530" s="51"/>
      <c r="BB530" s="51"/>
      <c r="BC530" s="51"/>
      <c r="BD530" s="51"/>
      <c r="BE530" s="51"/>
      <c r="BF530" s="51"/>
      <c r="BG530" s="51"/>
      <c r="BH530" s="51"/>
      <c r="BI530" s="51"/>
      <c r="BJ530" s="51"/>
      <c r="BK530" s="51"/>
      <c r="BL530" s="51"/>
      <c r="BM530" s="51"/>
      <c r="BN530" s="51"/>
      <c r="BO530" s="51"/>
      <c r="BP530" s="51"/>
      <c r="BQ530" s="51"/>
      <c r="BR530" s="51"/>
      <c r="BS530" s="51"/>
      <c r="BT530" s="51"/>
      <c r="BU530" s="51"/>
      <c r="BV530" s="51"/>
      <c r="BW530" s="51"/>
      <c r="BX530" s="51"/>
      <c r="BY530" s="51"/>
      <c r="BZ530" s="51"/>
      <c r="CA530" s="51"/>
      <c r="CB530" s="51"/>
      <c r="CC530" s="51"/>
      <c r="CD530" s="51"/>
      <c r="CE530" s="51"/>
      <c r="CF530" s="51"/>
      <c r="CG530" s="51"/>
      <c r="CH530" s="51"/>
      <c r="CI530" s="51"/>
      <c r="CJ530" s="51"/>
      <c r="CK530" s="51"/>
      <c r="CL530" s="51"/>
      <c r="CM530" s="51"/>
      <c r="CN530" s="51"/>
      <c r="CO530" s="51"/>
      <c r="CP530" s="51"/>
      <c r="CQ530" s="51"/>
      <c r="CR530" s="51"/>
      <c r="CS530" s="51"/>
      <c r="CT530" s="51"/>
      <c r="CU530" s="51"/>
      <c r="CV530" s="51"/>
      <c r="CW530" s="51"/>
      <c r="CX530" s="51"/>
      <c r="CY530" s="51"/>
      <c r="CZ530" s="51"/>
      <c r="DA530" s="51"/>
      <c r="DB530" s="51"/>
      <c r="DC530" s="51"/>
      <c r="DD530" s="51"/>
      <c r="DE530" s="51"/>
      <c r="DF530" s="51"/>
    </row>
    <row r="531" spans="1:110">
      <c r="A531" s="61"/>
      <c r="C531" s="51"/>
      <c r="D531" s="67"/>
      <c r="E531" s="78"/>
      <c r="F531" s="51"/>
      <c r="G531" s="67"/>
      <c r="H531" s="51"/>
      <c r="I531" s="51"/>
      <c r="J531" s="51"/>
      <c r="K531" s="67"/>
      <c r="L531" s="72"/>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51"/>
      <c r="AY531" s="51"/>
      <c r="AZ531" s="51"/>
      <c r="BA531" s="51"/>
      <c r="BB531" s="51"/>
      <c r="BC531" s="51"/>
      <c r="BD531" s="51"/>
      <c r="BE531" s="51"/>
      <c r="BF531" s="51"/>
      <c r="BG531" s="51"/>
      <c r="BH531" s="51"/>
      <c r="BI531" s="51"/>
      <c r="BJ531" s="51"/>
      <c r="BK531" s="51"/>
      <c r="BL531" s="51"/>
      <c r="BM531" s="51"/>
      <c r="BN531" s="51"/>
      <c r="BO531" s="51"/>
      <c r="BP531" s="51"/>
      <c r="BQ531" s="51"/>
      <c r="BR531" s="51"/>
      <c r="BS531" s="51"/>
      <c r="BT531" s="51"/>
      <c r="BU531" s="51"/>
      <c r="BV531" s="51"/>
      <c r="BW531" s="51"/>
      <c r="BX531" s="51"/>
      <c r="BY531" s="51"/>
      <c r="BZ531" s="51"/>
      <c r="CA531" s="51"/>
      <c r="CB531" s="51"/>
      <c r="CC531" s="51"/>
      <c r="CD531" s="51"/>
      <c r="CE531" s="51"/>
      <c r="CF531" s="51"/>
      <c r="CG531" s="51"/>
      <c r="CH531" s="51"/>
      <c r="CI531" s="51"/>
      <c r="CJ531" s="51"/>
      <c r="CK531" s="51"/>
      <c r="CL531" s="51"/>
      <c r="CM531" s="51"/>
      <c r="CN531" s="51"/>
      <c r="CO531" s="51"/>
      <c r="CP531" s="51"/>
      <c r="CQ531" s="51"/>
      <c r="CR531" s="51"/>
      <c r="CS531" s="51"/>
      <c r="CT531" s="51"/>
      <c r="CU531" s="51"/>
      <c r="CV531" s="51"/>
      <c r="CW531" s="51"/>
      <c r="CX531" s="51"/>
      <c r="CY531" s="51"/>
      <c r="CZ531" s="51"/>
      <c r="DA531" s="51"/>
      <c r="DB531" s="51"/>
      <c r="DC531" s="51"/>
      <c r="DD531" s="51"/>
      <c r="DE531" s="51"/>
      <c r="DF531" s="51"/>
    </row>
    <row r="532" spans="1:110">
      <c r="A532" s="61"/>
      <c r="C532" s="51"/>
      <c r="D532" s="67"/>
      <c r="E532" s="78"/>
      <c r="F532" s="51"/>
      <c r="G532" s="67"/>
      <c r="H532" s="51"/>
      <c r="I532" s="51"/>
      <c r="J532" s="51"/>
      <c r="K532" s="67"/>
      <c r="L532" s="72"/>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51"/>
      <c r="AY532" s="51"/>
      <c r="AZ532" s="51"/>
      <c r="BA532" s="51"/>
      <c r="BB532" s="51"/>
      <c r="BC532" s="51"/>
      <c r="BD532" s="51"/>
      <c r="BE532" s="51"/>
      <c r="BF532" s="51"/>
      <c r="BG532" s="51"/>
      <c r="BH532" s="51"/>
      <c r="BI532" s="51"/>
      <c r="BJ532" s="51"/>
      <c r="BK532" s="51"/>
      <c r="BL532" s="51"/>
      <c r="BM532" s="51"/>
      <c r="BN532" s="51"/>
      <c r="BO532" s="51"/>
      <c r="BP532" s="51"/>
      <c r="BQ532" s="51"/>
      <c r="BR532" s="51"/>
      <c r="BS532" s="51"/>
      <c r="BT532" s="51"/>
      <c r="BU532" s="51"/>
      <c r="BV532" s="51"/>
      <c r="BW532" s="51"/>
      <c r="BX532" s="51"/>
      <c r="BY532" s="51"/>
      <c r="BZ532" s="51"/>
      <c r="CA532" s="51"/>
      <c r="CB532" s="51"/>
      <c r="CC532" s="51"/>
      <c r="CD532" s="51"/>
      <c r="CE532" s="51"/>
      <c r="CF532" s="51"/>
      <c r="CG532" s="51"/>
      <c r="CH532" s="51"/>
      <c r="CI532" s="51"/>
      <c r="CJ532" s="51"/>
      <c r="CK532" s="51"/>
      <c r="CL532" s="51"/>
      <c r="CM532" s="51"/>
      <c r="CN532" s="51"/>
      <c r="CO532" s="51"/>
      <c r="CP532" s="51"/>
      <c r="CQ532" s="51"/>
      <c r="CR532" s="51"/>
      <c r="CS532" s="51"/>
      <c r="CT532" s="51"/>
      <c r="CU532" s="51"/>
      <c r="CV532" s="51"/>
      <c r="CW532" s="51"/>
      <c r="CX532" s="51"/>
      <c r="CY532" s="51"/>
      <c r="CZ532" s="51"/>
      <c r="DA532" s="51"/>
      <c r="DB532" s="51"/>
      <c r="DC532" s="51"/>
      <c r="DD532" s="51"/>
      <c r="DE532" s="51"/>
      <c r="DF532" s="51"/>
    </row>
    <row r="533" spans="1:110">
      <c r="A533" s="61"/>
      <c r="C533" s="51"/>
      <c r="D533" s="67"/>
      <c r="E533" s="78"/>
      <c r="F533" s="51"/>
      <c r="G533" s="67"/>
      <c r="H533" s="51"/>
      <c r="I533" s="51"/>
      <c r="J533" s="51"/>
      <c r="K533" s="67"/>
      <c r="L533" s="72"/>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c r="AW533" s="51"/>
      <c r="AX533" s="51"/>
      <c r="AY533" s="51"/>
      <c r="AZ533" s="51"/>
      <c r="BA533" s="51"/>
      <c r="BB533" s="51"/>
      <c r="BC533" s="51"/>
      <c r="BD533" s="51"/>
      <c r="BE533" s="51"/>
      <c r="BF533" s="51"/>
      <c r="BG533" s="51"/>
      <c r="BH533" s="51"/>
      <c r="BI533" s="51"/>
      <c r="BJ533" s="51"/>
      <c r="BK533" s="51"/>
      <c r="BL533" s="51"/>
      <c r="BM533" s="51"/>
      <c r="BN533" s="51"/>
      <c r="BO533" s="51"/>
      <c r="BP533" s="51"/>
      <c r="BQ533" s="51"/>
      <c r="BR533" s="51"/>
      <c r="BS533" s="51"/>
      <c r="BT533" s="51"/>
      <c r="BU533" s="51"/>
      <c r="BV533" s="51"/>
      <c r="BW533" s="51"/>
      <c r="BX533" s="51"/>
      <c r="BY533" s="51"/>
      <c r="BZ533" s="51"/>
      <c r="CA533" s="51"/>
      <c r="CB533" s="51"/>
      <c r="CC533" s="51"/>
      <c r="CD533" s="51"/>
      <c r="CE533" s="51"/>
      <c r="CF533" s="51"/>
      <c r="CG533" s="51"/>
      <c r="CH533" s="51"/>
      <c r="CI533" s="51"/>
      <c r="CJ533" s="51"/>
      <c r="CK533" s="51"/>
      <c r="CL533" s="51"/>
      <c r="CM533" s="51"/>
      <c r="CN533" s="51"/>
      <c r="CO533" s="51"/>
      <c r="CP533" s="51"/>
      <c r="CQ533" s="51"/>
      <c r="CR533" s="51"/>
      <c r="CS533" s="51"/>
      <c r="CT533" s="51"/>
      <c r="CU533" s="51"/>
      <c r="CV533" s="51"/>
      <c r="CW533" s="51"/>
      <c r="CX533" s="51"/>
      <c r="CY533" s="51"/>
      <c r="CZ533" s="51"/>
      <c r="DA533" s="51"/>
      <c r="DB533" s="51"/>
      <c r="DC533" s="51"/>
      <c r="DD533" s="51"/>
      <c r="DE533" s="51"/>
      <c r="DF533" s="51"/>
    </row>
    <row r="534" spans="1:110">
      <c r="A534" s="61"/>
      <c r="C534" s="51"/>
      <c r="D534" s="67"/>
      <c r="E534" s="78"/>
      <c r="F534" s="51"/>
      <c r="G534" s="67"/>
      <c r="H534" s="51"/>
      <c r="I534" s="51"/>
      <c r="J534" s="51"/>
      <c r="K534" s="67"/>
      <c r="L534" s="72"/>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51"/>
      <c r="AY534" s="51"/>
      <c r="AZ534" s="51"/>
      <c r="BA534" s="51"/>
      <c r="BB534" s="51"/>
      <c r="BC534" s="51"/>
      <c r="BD534" s="51"/>
      <c r="BE534" s="51"/>
      <c r="BF534" s="51"/>
      <c r="BG534" s="51"/>
      <c r="BH534" s="51"/>
      <c r="BI534" s="51"/>
      <c r="BJ534" s="51"/>
      <c r="BK534" s="51"/>
      <c r="BL534" s="51"/>
      <c r="BM534" s="51"/>
      <c r="BN534" s="51"/>
      <c r="BO534" s="51"/>
      <c r="BP534" s="51"/>
      <c r="BQ534" s="51"/>
      <c r="BR534" s="51"/>
      <c r="BS534" s="51"/>
      <c r="BT534" s="51"/>
      <c r="BU534" s="51"/>
      <c r="BV534" s="51"/>
      <c r="BW534" s="51"/>
      <c r="BX534" s="51"/>
      <c r="BY534" s="51"/>
      <c r="BZ534" s="51"/>
      <c r="CA534" s="51"/>
      <c r="CB534" s="51"/>
      <c r="CC534" s="51"/>
      <c r="CD534" s="51"/>
      <c r="CE534" s="51"/>
      <c r="CF534" s="51"/>
      <c r="CG534" s="51"/>
      <c r="CH534" s="51"/>
      <c r="CI534" s="51"/>
      <c r="CJ534" s="51"/>
      <c r="CK534" s="51"/>
      <c r="CL534" s="51"/>
      <c r="CM534" s="51"/>
      <c r="CN534" s="51"/>
      <c r="CO534" s="51"/>
      <c r="CP534" s="51"/>
      <c r="CQ534" s="51"/>
      <c r="CR534" s="51"/>
      <c r="CS534" s="51"/>
      <c r="CT534" s="51"/>
      <c r="CU534" s="51"/>
      <c r="CV534" s="51"/>
      <c r="CW534" s="51"/>
      <c r="CX534" s="51"/>
      <c r="CY534" s="51"/>
      <c r="CZ534" s="51"/>
      <c r="DA534" s="51"/>
      <c r="DB534" s="51"/>
      <c r="DC534" s="51"/>
      <c r="DD534" s="51"/>
      <c r="DE534" s="51"/>
      <c r="DF534" s="51"/>
    </row>
    <row r="535" spans="1:110">
      <c r="A535" s="61"/>
      <c r="C535" s="51"/>
      <c r="D535" s="67"/>
      <c r="E535" s="78"/>
      <c r="F535" s="51"/>
      <c r="G535" s="67"/>
      <c r="H535" s="51"/>
      <c r="I535" s="51"/>
      <c r="J535" s="51"/>
      <c r="K535" s="67"/>
      <c r="L535" s="72"/>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51"/>
      <c r="AY535" s="51"/>
      <c r="AZ535" s="51"/>
      <c r="BA535" s="51"/>
      <c r="BB535" s="51"/>
      <c r="BC535" s="51"/>
      <c r="BD535" s="51"/>
      <c r="BE535" s="51"/>
      <c r="BF535" s="51"/>
      <c r="BG535" s="51"/>
      <c r="BH535" s="51"/>
      <c r="BI535" s="51"/>
      <c r="BJ535" s="51"/>
      <c r="BK535" s="51"/>
      <c r="BL535" s="51"/>
      <c r="BM535" s="51"/>
      <c r="BN535" s="51"/>
      <c r="BO535" s="51"/>
      <c r="BP535" s="51"/>
      <c r="BQ535" s="51"/>
      <c r="BR535" s="51"/>
      <c r="BS535" s="51"/>
      <c r="BT535" s="51"/>
      <c r="BU535" s="51"/>
      <c r="BV535" s="51"/>
      <c r="BW535" s="51"/>
      <c r="BX535" s="51"/>
      <c r="BY535" s="51"/>
      <c r="BZ535" s="51"/>
      <c r="CA535" s="51"/>
      <c r="CB535" s="51"/>
      <c r="CC535" s="51"/>
      <c r="CD535" s="51"/>
      <c r="CE535" s="51"/>
      <c r="CF535" s="51"/>
      <c r="CG535" s="51"/>
      <c r="CH535" s="51"/>
      <c r="CI535" s="51"/>
      <c r="CJ535" s="51"/>
      <c r="CK535" s="51"/>
      <c r="CL535" s="51"/>
      <c r="CM535" s="51"/>
      <c r="CN535" s="51"/>
      <c r="CO535" s="51"/>
      <c r="CP535" s="51"/>
      <c r="CQ535" s="51"/>
      <c r="CR535" s="51"/>
      <c r="CS535" s="51"/>
      <c r="CT535" s="51"/>
      <c r="CU535" s="51"/>
      <c r="CV535" s="51"/>
      <c r="CW535" s="51"/>
      <c r="CX535" s="51"/>
      <c r="CY535" s="51"/>
      <c r="CZ535" s="51"/>
      <c r="DA535" s="51"/>
      <c r="DB535" s="51"/>
      <c r="DC535" s="51"/>
      <c r="DD535" s="51"/>
      <c r="DE535" s="51"/>
      <c r="DF535" s="51"/>
    </row>
    <row r="536" spans="1:110">
      <c r="A536" s="61"/>
      <c r="C536" s="51"/>
      <c r="D536" s="67"/>
      <c r="E536" s="78"/>
      <c r="F536" s="51"/>
      <c r="G536" s="67"/>
      <c r="H536" s="51"/>
      <c r="I536" s="51"/>
      <c r="J536" s="51"/>
      <c r="K536" s="67"/>
      <c r="L536" s="72"/>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c r="AW536" s="51"/>
      <c r="AX536" s="51"/>
      <c r="AY536" s="51"/>
      <c r="AZ536" s="51"/>
      <c r="BA536" s="51"/>
      <c r="BB536" s="51"/>
      <c r="BC536" s="51"/>
      <c r="BD536" s="51"/>
      <c r="BE536" s="51"/>
      <c r="BF536" s="51"/>
      <c r="BG536" s="51"/>
      <c r="BH536" s="51"/>
      <c r="BI536" s="51"/>
      <c r="BJ536" s="51"/>
      <c r="BK536" s="51"/>
      <c r="BL536" s="51"/>
      <c r="BM536" s="51"/>
      <c r="BN536" s="51"/>
      <c r="BO536" s="51"/>
      <c r="BP536" s="51"/>
      <c r="BQ536" s="51"/>
      <c r="BR536" s="51"/>
      <c r="BS536" s="51"/>
      <c r="BT536" s="51"/>
      <c r="BU536" s="51"/>
      <c r="BV536" s="51"/>
      <c r="BW536" s="51"/>
      <c r="BX536" s="51"/>
      <c r="BY536" s="51"/>
      <c r="BZ536" s="51"/>
      <c r="CA536" s="51"/>
      <c r="CB536" s="51"/>
      <c r="CC536" s="51"/>
      <c r="CD536" s="51"/>
      <c r="CE536" s="51"/>
      <c r="CF536" s="51"/>
      <c r="CG536" s="51"/>
      <c r="CH536" s="51"/>
      <c r="CI536" s="51"/>
      <c r="CJ536" s="51"/>
      <c r="CK536" s="51"/>
      <c r="CL536" s="51"/>
      <c r="CM536" s="51"/>
      <c r="CN536" s="51"/>
      <c r="CO536" s="51"/>
      <c r="CP536" s="51"/>
      <c r="CQ536" s="51"/>
      <c r="CR536" s="51"/>
      <c r="CS536" s="51"/>
      <c r="CT536" s="51"/>
      <c r="CU536" s="51"/>
      <c r="CV536" s="51"/>
      <c r="CW536" s="51"/>
      <c r="CX536" s="51"/>
      <c r="CY536" s="51"/>
      <c r="CZ536" s="51"/>
      <c r="DA536" s="51"/>
      <c r="DB536" s="51"/>
      <c r="DC536" s="51"/>
      <c r="DD536" s="51"/>
      <c r="DE536" s="51"/>
      <c r="DF536" s="51"/>
    </row>
    <row r="537" spans="1:110">
      <c r="A537" s="61"/>
      <c r="C537" s="51"/>
      <c r="D537" s="67"/>
      <c r="E537" s="78"/>
      <c r="F537" s="51"/>
      <c r="G537" s="67"/>
      <c r="H537" s="51"/>
      <c r="I537" s="51"/>
      <c r="J537" s="51"/>
      <c r="K537" s="67"/>
      <c r="L537" s="72"/>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c r="BA537" s="51"/>
      <c r="BB537" s="51"/>
      <c r="BC537" s="51"/>
      <c r="BD537" s="51"/>
      <c r="BE537" s="51"/>
      <c r="BF537" s="51"/>
      <c r="BG537" s="51"/>
      <c r="BH537" s="51"/>
      <c r="BI537" s="51"/>
      <c r="BJ537" s="51"/>
      <c r="BK537" s="51"/>
      <c r="BL537" s="51"/>
      <c r="BM537" s="51"/>
      <c r="BN537" s="51"/>
      <c r="BO537" s="51"/>
      <c r="BP537" s="51"/>
      <c r="BQ537" s="51"/>
      <c r="BR537" s="51"/>
      <c r="BS537" s="51"/>
      <c r="BT537" s="51"/>
      <c r="BU537" s="51"/>
      <c r="BV537" s="51"/>
      <c r="BW537" s="51"/>
      <c r="BX537" s="51"/>
      <c r="BY537" s="51"/>
      <c r="BZ537" s="51"/>
      <c r="CA537" s="51"/>
      <c r="CB537" s="51"/>
      <c r="CC537" s="51"/>
      <c r="CD537" s="51"/>
      <c r="CE537" s="51"/>
      <c r="CF537" s="51"/>
      <c r="CG537" s="51"/>
      <c r="CH537" s="51"/>
      <c r="CI537" s="51"/>
      <c r="CJ537" s="51"/>
      <c r="CK537" s="51"/>
      <c r="CL537" s="51"/>
      <c r="CM537" s="51"/>
      <c r="CN537" s="51"/>
      <c r="CO537" s="51"/>
      <c r="CP537" s="51"/>
      <c r="CQ537" s="51"/>
      <c r="CR537" s="51"/>
      <c r="CS537" s="51"/>
      <c r="CT537" s="51"/>
      <c r="CU537" s="51"/>
      <c r="CV537" s="51"/>
      <c r="CW537" s="51"/>
      <c r="CX537" s="51"/>
      <c r="CY537" s="51"/>
      <c r="CZ537" s="51"/>
      <c r="DA537" s="51"/>
      <c r="DB537" s="51"/>
      <c r="DC537" s="51"/>
      <c r="DD537" s="51"/>
      <c r="DE537" s="51"/>
      <c r="DF537" s="51"/>
    </row>
    <row r="538" spans="1:110">
      <c r="A538" s="61"/>
      <c r="C538" s="51"/>
      <c r="D538" s="67"/>
      <c r="E538" s="78"/>
      <c r="F538" s="51"/>
      <c r="G538" s="67"/>
      <c r="H538" s="51"/>
      <c r="I538" s="51"/>
      <c r="J538" s="51"/>
      <c r="K538" s="67"/>
      <c r="L538" s="72"/>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c r="AW538" s="51"/>
      <c r="AX538" s="51"/>
      <c r="AY538" s="51"/>
      <c r="AZ538" s="51"/>
      <c r="BA538" s="51"/>
      <c r="BB538" s="51"/>
      <c r="BC538" s="51"/>
      <c r="BD538" s="51"/>
      <c r="BE538" s="51"/>
      <c r="BF538" s="51"/>
      <c r="BG538" s="51"/>
      <c r="BH538" s="51"/>
      <c r="BI538" s="51"/>
      <c r="BJ538" s="51"/>
      <c r="BK538" s="51"/>
      <c r="BL538" s="51"/>
      <c r="BM538" s="51"/>
      <c r="BN538" s="51"/>
      <c r="BO538" s="51"/>
      <c r="BP538" s="51"/>
      <c r="BQ538" s="51"/>
      <c r="BR538" s="51"/>
      <c r="BS538" s="51"/>
      <c r="BT538" s="51"/>
      <c r="BU538" s="51"/>
      <c r="BV538" s="51"/>
      <c r="BW538" s="51"/>
      <c r="BX538" s="51"/>
      <c r="BY538" s="51"/>
      <c r="BZ538" s="51"/>
      <c r="CA538" s="51"/>
      <c r="CB538" s="51"/>
      <c r="CC538" s="51"/>
      <c r="CD538" s="51"/>
      <c r="CE538" s="51"/>
      <c r="CF538" s="51"/>
      <c r="CG538" s="51"/>
      <c r="CH538" s="51"/>
      <c r="CI538" s="51"/>
      <c r="CJ538" s="51"/>
      <c r="CK538" s="51"/>
      <c r="CL538" s="51"/>
      <c r="CM538" s="51"/>
      <c r="CN538" s="51"/>
      <c r="CO538" s="51"/>
      <c r="CP538" s="51"/>
      <c r="CQ538" s="51"/>
      <c r="CR538" s="51"/>
      <c r="CS538" s="51"/>
      <c r="CT538" s="51"/>
      <c r="CU538" s="51"/>
      <c r="CV538" s="51"/>
      <c r="CW538" s="51"/>
      <c r="CX538" s="51"/>
      <c r="CY538" s="51"/>
      <c r="CZ538" s="51"/>
      <c r="DA538" s="51"/>
      <c r="DB538" s="51"/>
      <c r="DC538" s="51"/>
      <c r="DD538" s="51"/>
      <c r="DE538" s="51"/>
      <c r="DF538" s="51"/>
    </row>
    <row r="539" spans="1:110">
      <c r="A539" s="61"/>
      <c r="C539" s="51"/>
      <c r="D539" s="67"/>
      <c r="E539" s="78"/>
      <c r="F539" s="51"/>
      <c r="G539" s="67"/>
      <c r="H539" s="51"/>
      <c r="I539" s="51"/>
      <c r="J539" s="51"/>
      <c r="K539" s="67"/>
      <c r="L539" s="72"/>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c r="AW539" s="51"/>
      <c r="AX539" s="51"/>
      <c r="AY539" s="51"/>
      <c r="AZ539" s="51"/>
      <c r="BA539" s="51"/>
      <c r="BB539" s="51"/>
      <c r="BC539" s="51"/>
      <c r="BD539" s="51"/>
      <c r="BE539" s="51"/>
      <c r="BF539" s="51"/>
      <c r="BG539" s="51"/>
      <c r="BH539" s="51"/>
      <c r="BI539" s="51"/>
      <c r="BJ539" s="51"/>
      <c r="BK539" s="51"/>
      <c r="BL539" s="51"/>
      <c r="BM539" s="51"/>
      <c r="BN539" s="51"/>
      <c r="BO539" s="51"/>
      <c r="BP539" s="51"/>
      <c r="BQ539" s="51"/>
      <c r="BR539" s="51"/>
      <c r="BS539" s="51"/>
      <c r="BT539" s="51"/>
      <c r="BU539" s="51"/>
      <c r="BV539" s="51"/>
      <c r="BW539" s="51"/>
      <c r="BX539" s="51"/>
      <c r="BY539" s="51"/>
      <c r="BZ539" s="51"/>
      <c r="CA539" s="51"/>
      <c r="CB539" s="51"/>
      <c r="CC539" s="51"/>
      <c r="CD539" s="51"/>
      <c r="CE539" s="51"/>
      <c r="CF539" s="51"/>
      <c r="CG539" s="51"/>
      <c r="CH539" s="51"/>
      <c r="CI539" s="51"/>
      <c r="CJ539" s="51"/>
      <c r="CK539" s="51"/>
      <c r="CL539" s="51"/>
      <c r="CM539" s="51"/>
      <c r="CN539" s="51"/>
      <c r="CO539" s="51"/>
      <c r="CP539" s="51"/>
      <c r="CQ539" s="51"/>
      <c r="CR539" s="51"/>
      <c r="CS539" s="51"/>
      <c r="CT539" s="51"/>
      <c r="CU539" s="51"/>
      <c r="CV539" s="51"/>
      <c r="CW539" s="51"/>
      <c r="CX539" s="51"/>
      <c r="CY539" s="51"/>
      <c r="CZ539" s="51"/>
      <c r="DA539" s="51"/>
      <c r="DB539" s="51"/>
      <c r="DC539" s="51"/>
      <c r="DD539" s="51"/>
      <c r="DE539" s="51"/>
      <c r="DF539" s="51"/>
    </row>
    <row r="540" spans="1:110">
      <c r="A540" s="61"/>
      <c r="C540" s="51"/>
      <c r="D540" s="67"/>
      <c r="E540" s="78"/>
      <c r="F540" s="51"/>
      <c r="G540" s="67"/>
      <c r="H540" s="51"/>
      <c r="I540" s="51"/>
      <c r="J540" s="51"/>
      <c r="K540" s="67"/>
      <c r="L540" s="72"/>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51"/>
      <c r="BC540" s="51"/>
      <c r="BD540" s="51"/>
      <c r="BE540" s="51"/>
      <c r="BF540" s="51"/>
      <c r="BG540" s="51"/>
      <c r="BH540" s="51"/>
      <c r="BI540" s="51"/>
      <c r="BJ540" s="51"/>
      <c r="BK540" s="51"/>
      <c r="BL540" s="51"/>
      <c r="BM540" s="51"/>
      <c r="BN540" s="51"/>
      <c r="BO540" s="51"/>
      <c r="BP540" s="51"/>
      <c r="BQ540" s="51"/>
      <c r="BR540" s="51"/>
      <c r="BS540" s="51"/>
      <c r="BT540" s="51"/>
      <c r="BU540" s="51"/>
      <c r="BV540" s="51"/>
      <c r="BW540" s="51"/>
      <c r="BX540" s="51"/>
      <c r="BY540" s="51"/>
      <c r="BZ540" s="51"/>
      <c r="CA540" s="51"/>
      <c r="CB540" s="51"/>
      <c r="CC540" s="51"/>
      <c r="CD540" s="51"/>
      <c r="CE540" s="51"/>
      <c r="CF540" s="51"/>
      <c r="CG540" s="51"/>
      <c r="CH540" s="51"/>
      <c r="CI540" s="51"/>
      <c r="CJ540" s="51"/>
      <c r="CK540" s="51"/>
      <c r="CL540" s="51"/>
      <c r="CM540" s="51"/>
      <c r="CN540" s="51"/>
      <c r="CO540" s="51"/>
      <c r="CP540" s="51"/>
      <c r="CQ540" s="51"/>
      <c r="CR540" s="51"/>
      <c r="CS540" s="51"/>
      <c r="CT540" s="51"/>
      <c r="CU540" s="51"/>
      <c r="CV540" s="51"/>
      <c r="CW540" s="51"/>
      <c r="CX540" s="51"/>
      <c r="CY540" s="51"/>
      <c r="CZ540" s="51"/>
      <c r="DA540" s="51"/>
      <c r="DB540" s="51"/>
      <c r="DC540" s="51"/>
      <c r="DD540" s="51"/>
      <c r="DE540" s="51"/>
      <c r="DF540" s="51"/>
    </row>
    <row r="541" spans="1:110">
      <c r="A541" s="61"/>
      <c r="C541" s="51"/>
      <c r="D541" s="67"/>
      <c r="E541" s="78"/>
      <c r="F541" s="51"/>
      <c r="G541" s="67"/>
      <c r="H541" s="51"/>
      <c r="I541" s="51"/>
      <c r="J541" s="51"/>
      <c r="K541" s="67"/>
      <c r="L541" s="72"/>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c r="AW541" s="51"/>
      <c r="AX541" s="51"/>
      <c r="AY541" s="51"/>
      <c r="AZ541" s="51"/>
      <c r="BA541" s="51"/>
      <c r="BB541" s="51"/>
      <c r="BC541" s="51"/>
      <c r="BD541" s="51"/>
      <c r="BE541" s="51"/>
      <c r="BF541" s="51"/>
      <c r="BG541" s="51"/>
      <c r="BH541" s="51"/>
      <c r="BI541" s="51"/>
      <c r="BJ541" s="51"/>
      <c r="BK541" s="51"/>
      <c r="BL541" s="51"/>
      <c r="BM541" s="51"/>
      <c r="BN541" s="51"/>
      <c r="BO541" s="51"/>
      <c r="BP541" s="51"/>
      <c r="BQ541" s="51"/>
      <c r="BR541" s="51"/>
      <c r="BS541" s="51"/>
      <c r="BT541" s="51"/>
      <c r="BU541" s="51"/>
      <c r="BV541" s="51"/>
      <c r="BW541" s="51"/>
      <c r="BX541" s="51"/>
      <c r="BY541" s="51"/>
      <c r="BZ541" s="51"/>
      <c r="CA541" s="51"/>
      <c r="CB541" s="51"/>
      <c r="CC541" s="51"/>
      <c r="CD541" s="51"/>
      <c r="CE541" s="51"/>
      <c r="CF541" s="51"/>
      <c r="CG541" s="51"/>
      <c r="CH541" s="51"/>
      <c r="CI541" s="51"/>
      <c r="CJ541" s="51"/>
      <c r="CK541" s="51"/>
      <c r="CL541" s="51"/>
      <c r="CM541" s="51"/>
      <c r="CN541" s="51"/>
      <c r="CO541" s="51"/>
      <c r="CP541" s="51"/>
      <c r="CQ541" s="51"/>
      <c r="CR541" s="51"/>
      <c r="CS541" s="51"/>
      <c r="CT541" s="51"/>
      <c r="CU541" s="51"/>
      <c r="CV541" s="51"/>
      <c r="CW541" s="51"/>
      <c r="CX541" s="51"/>
      <c r="CY541" s="51"/>
      <c r="CZ541" s="51"/>
      <c r="DA541" s="51"/>
      <c r="DB541" s="51"/>
      <c r="DC541" s="51"/>
      <c r="DD541" s="51"/>
      <c r="DE541" s="51"/>
      <c r="DF541" s="51"/>
    </row>
    <row r="542" spans="1:110">
      <c r="A542" s="61"/>
      <c r="C542" s="51"/>
      <c r="D542" s="67"/>
      <c r="E542" s="78"/>
      <c r="F542" s="51"/>
      <c r="G542" s="67"/>
      <c r="H542" s="51"/>
      <c r="I542" s="51"/>
      <c r="J542" s="51"/>
      <c r="K542" s="67"/>
      <c r="L542" s="72"/>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c r="AW542" s="51"/>
      <c r="AX542" s="51"/>
      <c r="AY542" s="51"/>
      <c r="AZ542" s="51"/>
      <c r="BA542" s="51"/>
      <c r="BB542" s="51"/>
      <c r="BC542" s="51"/>
      <c r="BD542" s="51"/>
      <c r="BE542" s="51"/>
      <c r="BF542" s="51"/>
      <c r="BG542" s="51"/>
      <c r="BH542" s="51"/>
      <c r="BI542" s="51"/>
      <c r="BJ542" s="51"/>
      <c r="BK542" s="51"/>
      <c r="BL542" s="51"/>
      <c r="BM542" s="51"/>
      <c r="BN542" s="51"/>
      <c r="BO542" s="51"/>
      <c r="BP542" s="51"/>
      <c r="BQ542" s="51"/>
      <c r="BR542" s="51"/>
      <c r="BS542" s="51"/>
      <c r="BT542" s="51"/>
      <c r="BU542" s="51"/>
      <c r="BV542" s="51"/>
      <c r="BW542" s="51"/>
      <c r="BX542" s="51"/>
      <c r="BY542" s="51"/>
      <c r="BZ542" s="51"/>
      <c r="CA542" s="51"/>
      <c r="CB542" s="51"/>
      <c r="CC542" s="51"/>
      <c r="CD542" s="51"/>
      <c r="CE542" s="51"/>
      <c r="CF542" s="51"/>
      <c r="CG542" s="51"/>
      <c r="CH542" s="51"/>
      <c r="CI542" s="51"/>
      <c r="CJ542" s="51"/>
      <c r="CK542" s="51"/>
      <c r="CL542" s="51"/>
      <c r="CM542" s="51"/>
      <c r="CN542" s="51"/>
      <c r="CO542" s="51"/>
      <c r="CP542" s="51"/>
      <c r="CQ542" s="51"/>
      <c r="CR542" s="51"/>
      <c r="CS542" s="51"/>
      <c r="CT542" s="51"/>
      <c r="CU542" s="51"/>
      <c r="CV542" s="51"/>
      <c r="CW542" s="51"/>
      <c r="CX542" s="51"/>
      <c r="CY542" s="51"/>
      <c r="CZ542" s="51"/>
      <c r="DA542" s="51"/>
      <c r="DB542" s="51"/>
      <c r="DC542" s="51"/>
      <c r="DD542" s="51"/>
      <c r="DE542" s="51"/>
      <c r="DF542" s="51"/>
    </row>
    <row r="543" spans="1:110">
      <c r="A543" s="61"/>
      <c r="C543" s="51"/>
      <c r="D543" s="67"/>
      <c r="E543" s="78"/>
      <c r="F543" s="51"/>
      <c r="G543" s="67"/>
      <c r="H543" s="51"/>
      <c r="I543" s="51"/>
      <c r="J543" s="51"/>
      <c r="K543" s="67"/>
      <c r="L543" s="72"/>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1"/>
      <c r="AL543" s="51"/>
      <c r="AM543" s="51"/>
      <c r="AN543" s="51"/>
      <c r="AO543" s="51"/>
      <c r="AP543" s="51"/>
      <c r="AQ543" s="51"/>
      <c r="AR543" s="51"/>
      <c r="AS543" s="51"/>
      <c r="AT543" s="51"/>
      <c r="AU543" s="51"/>
      <c r="AV543" s="51"/>
      <c r="AW543" s="51"/>
      <c r="AX543" s="51"/>
      <c r="AY543" s="51"/>
      <c r="AZ543" s="51"/>
      <c r="BA543" s="51"/>
      <c r="BB543" s="51"/>
      <c r="BC543" s="51"/>
      <c r="BD543" s="51"/>
      <c r="BE543" s="51"/>
      <c r="BF543" s="51"/>
      <c r="BG543" s="51"/>
      <c r="BH543" s="51"/>
      <c r="BI543" s="51"/>
      <c r="BJ543" s="51"/>
      <c r="BK543" s="51"/>
      <c r="BL543" s="51"/>
      <c r="BM543" s="51"/>
      <c r="BN543" s="51"/>
      <c r="BO543" s="51"/>
      <c r="BP543" s="51"/>
      <c r="BQ543" s="51"/>
      <c r="BR543" s="51"/>
      <c r="BS543" s="51"/>
      <c r="BT543" s="51"/>
      <c r="BU543" s="51"/>
      <c r="BV543" s="51"/>
      <c r="BW543" s="51"/>
      <c r="BX543" s="51"/>
      <c r="BY543" s="51"/>
      <c r="BZ543" s="51"/>
      <c r="CA543" s="51"/>
      <c r="CB543" s="51"/>
      <c r="CC543" s="51"/>
      <c r="CD543" s="51"/>
      <c r="CE543" s="51"/>
      <c r="CF543" s="51"/>
      <c r="CG543" s="51"/>
      <c r="CH543" s="51"/>
      <c r="CI543" s="51"/>
      <c r="CJ543" s="51"/>
      <c r="CK543" s="51"/>
      <c r="CL543" s="51"/>
      <c r="CM543" s="51"/>
      <c r="CN543" s="51"/>
      <c r="CO543" s="51"/>
      <c r="CP543" s="51"/>
      <c r="CQ543" s="51"/>
      <c r="CR543" s="51"/>
      <c r="CS543" s="51"/>
      <c r="CT543" s="51"/>
      <c r="CU543" s="51"/>
      <c r="CV543" s="51"/>
      <c r="CW543" s="51"/>
      <c r="CX543" s="51"/>
      <c r="CY543" s="51"/>
      <c r="CZ543" s="51"/>
      <c r="DA543" s="51"/>
      <c r="DB543" s="51"/>
      <c r="DC543" s="51"/>
      <c r="DD543" s="51"/>
      <c r="DE543" s="51"/>
      <c r="DF543" s="51"/>
    </row>
    <row r="544" spans="1:110">
      <c r="A544" s="61"/>
      <c r="C544" s="51"/>
      <c r="D544" s="67"/>
      <c r="E544" s="78"/>
      <c r="F544" s="51"/>
      <c r="G544" s="67"/>
      <c r="H544" s="51"/>
      <c r="I544" s="51"/>
      <c r="J544" s="51"/>
      <c r="K544" s="67"/>
      <c r="L544" s="72"/>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c r="AW544" s="51"/>
      <c r="AX544" s="51"/>
      <c r="AY544" s="51"/>
      <c r="AZ544" s="51"/>
      <c r="BA544" s="51"/>
      <c r="BB544" s="51"/>
      <c r="BC544" s="51"/>
      <c r="BD544" s="51"/>
      <c r="BE544" s="51"/>
      <c r="BF544" s="51"/>
      <c r="BG544" s="51"/>
      <c r="BH544" s="51"/>
      <c r="BI544" s="51"/>
      <c r="BJ544" s="51"/>
      <c r="BK544" s="51"/>
      <c r="BL544" s="51"/>
      <c r="BM544" s="51"/>
      <c r="BN544" s="51"/>
      <c r="BO544" s="51"/>
      <c r="BP544" s="51"/>
      <c r="BQ544" s="51"/>
      <c r="BR544" s="51"/>
      <c r="BS544" s="51"/>
      <c r="BT544" s="51"/>
      <c r="BU544" s="51"/>
      <c r="BV544" s="51"/>
      <c r="BW544" s="51"/>
      <c r="BX544" s="51"/>
      <c r="BY544" s="51"/>
      <c r="BZ544" s="51"/>
      <c r="CA544" s="51"/>
      <c r="CB544" s="51"/>
      <c r="CC544" s="51"/>
      <c r="CD544" s="51"/>
      <c r="CE544" s="51"/>
      <c r="CF544" s="51"/>
      <c r="CG544" s="51"/>
      <c r="CH544" s="51"/>
      <c r="CI544" s="51"/>
      <c r="CJ544" s="51"/>
      <c r="CK544" s="51"/>
      <c r="CL544" s="51"/>
      <c r="CM544" s="51"/>
      <c r="CN544" s="51"/>
      <c r="CO544" s="51"/>
      <c r="CP544" s="51"/>
      <c r="CQ544" s="51"/>
      <c r="CR544" s="51"/>
      <c r="CS544" s="51"/>
      <c r="CT544" s="51"/>
      <c r="CU544" s="51"/>
      <c r="CV544" s="51"/>
      <c r="CW544" s="51"/>
      <c r="CX544" s="51"/>
      <c r="CY544" s="51"/>
      <c r="CZ544" s="51"/>
      <c r="DA544" s="51"/>
      <c r="DB544" s="51"/>
      <c r="DC544" s="51"/>
      <c r="DD544" s="51"/>
      <c r="DE544" s="51"/>
      <c r="DF544" s="51"/>
    </row>
    <row r="545" spans="1:110">
      <c r="A545" s="61"/>
      <c r="C545" s="51"/>
      <c r="D545" s="67"/>
      <c r="E545" s="78"/>
      <c r="F545" s="51"/>
      <c r="G545" s="67"/>
      <c r="H545" s="51"/>
      <c r="I545" s="51"/>
      <c r="J545" s="51"/>
      <c r="K545" s="67"/>
      <c r="L545" s="72"/>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c r="AT545" s="51"/>
      <c r="AU545" s="51"/>
      <c r="AV545" s="51"/>
      <c r="AW545" s="51"/>
      <c r="AX545" s="51"/>
      <c r="AY545" s="51"/>
      <c r="AZ545" s="51"/>
      <c r="BA545" s="51"/>
      <c r="BB545" s="51"/>
      <c r="BC545" s="51"/>
      <c r="BD545" s="51"/>
      <c r="BE545" s="51"/>
      <c r="BF545" s="51"/>
      <c r="BG545" s="51"/>
      <c r="BH545" s="51"/>
      <c r="BI545" s="51"/>
      <c r="BJ545" s="51"/>
      <c r="BK545" s="51"/>
      <c r="BL545" s="51"/>
      <c r="BM545" s="51"/>
      <c r="BN545" s="51"/>
      <c r="BO545" s="51"/>
      <c r="BP545" s="51"/>
      <c r="BQ545" s="51"/>
      <c r="BR545" s="51"/>
      <c r="BS545" s="51"/>
      <c r="BT545" s="51"/>
      <c r="BU545" s="51"/>
      <c r="BV545" s="51"/>
      <c r="BW545" s="51"/>
      <c r="BX545" s="51"/>
      <c r="BY545" s="51"/>
      <c r="BZ545" s="51"/>
      <c r="CA545" s="51"/>
      <c r="CB545" s="51"/>
      <c r="CC545" s="51"/>
      <c r="CD545" s="51"/>
      <c r="CE545" s="51"/>
      <c r="CF545" s="51"/>
      <c r="CG545" s="51"/>
      <c r="CH545" s="51"/>
      <c r="CI545" s="51"/>
      <c r="CJ545" s="51"/>
      <c r="CK545" s="51"/>
      <c r="CL545" s="51"/>
      <c r="CM545" s="51"/>
      <c r="CN545" s="51"/>
      <c r="CO545" s="51"/>
      <c r="CP545" s="51"/>
      <c r="CQ545" s="51"/>
      <c r="CR545" s="51"/>
      <c r="CS545" s="51"/>
      <c r="CT545" s="51"/>
      <c r="CU545" s="51"/>
      <c r="CV545" s="51"/>
      <c r="CW545" s="51"/>
      <c r="CX545" s="51"/>
      <c r="CY545" s="51"/>
      <c r="CZ545" s="51"/>
      <c r="DA545" s="51"/>
      <c r="DB545" s="51"/>
      <c r="DC545" s="51"/>
      <c r="DD545" s="51"/>
      <c r="DE545" s="51"/>
      <c r="DF545" s="51"/>
    </row>
    <row r="546" spans="1:110">
      <c r="A546" s="61"/>
      <c r="C546" s="51"/>
      <c r="D546" s="67"/>
      <c r="E546" s="78"/>
      <c r="F546" s="51"/>
      <c r="G546" s="67"/>
      <c r="H546" s="51"/>
      <c r="I546" s="51"/>
      <c r="J546" s="51"/>
      <c r="K546" s="67"/>
      <c r="L546" s="72"/>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51"/>
      <c r="AY546" s="51"/>
      <c r="AZ546" s="51"/>
      <c r="BA546" s="51"/>
      <c r="BB546" s="51"/>
      <c r="BC546" s="51"/>
      <c r="BD546" s="51"/>
      <c r="BE546" s="51"/>
      <c r="BF546" s="51"/>
      <c r="BG546" s="51"/>
      <c r="BH546" s="51"/>
      <c r="BI546" s="51"/>
      <c r="BJ546" s="51"/>
      <c r="BK546" s="51"/>
      <c r="BL546" s="51"/>
      <c r="BM546" s="51"/>
      <c r="BN546" s="51"/>
      <c r="BO546" s="51"/>
      <c r="BP546" s="51"/>
      <c r="BQ546" s="51"/>
      <c r="BR546" s="51"/>
      <c r="BS546" s="51"/>
      <c r="BT546" s="51"/>
      <c r="BU546" s="51"/>
      <c r="BV546" s="51"/>
      <c r="BW546" s="51"/>
      <c r="BX546" s="51"/>
      <c r="BY546" s="51"/>
      <c r="BZ546" s="51"/>
      <c r="CA546" s="51"/>
      <c r="CB546" s="51"/>
      <c r="CC546" s="51"/>
      <c r="CD546" s="51"/>
      <c r="CE546" s="51"/>
      <c r="CF546" s="51"/>
      <c r="CG546" s="51"/>
      <c r="CH546" s="51"/>
      <c r="CI546" s="51"/>
      <c r="CJ546" s="51"/>
      <c r="CK546" s="51"/>
      <c r="CL546" s="51"/>
      <c r="CM546" s="51"/>
      <c r="CN546" s="51"/>
      <c r="CO546" s="51"/>
      <c r="CP546" s="51"/>
      <c r="CQ546" s="51"/>
      <c r="CR546" s="51"/>
      <c r="CS546" s="51"/>
      <c r="CT546" s="51"/>
      <c r="CU546" s="51"/>
      <c r="CV546" s="51"/>
      <c r="CW546" s="51"/>
      <c r="CX546" s="51"/>
      <c r="CY546" s="51"/>
      <c r="CZ546" s="51"/>
      <c r="DA546" s="51"/>
      <c r="DB546" s="51"/>
      <c r="DC546" s="51"/>
      <c r="DD546" s="51"/>
      <c r="DE546" s="51"/>
      <c r="DF546" s="51"/>
    </row>
    <row r="547" spans="1:110">
      <c r="A547" s="61"/>
      <c r="C547" s="51"/>
      <c r="D547" s="67"/>
      <c r="E547" s="78"/>
      <c r="F547" s="51"/>
      <c r="G547" s="67"/>
      <c r="H547" s="51"/>
      <c r="I547" s="51"/>
      <c r="J547" s="51"/>
      <c r="K547" s="67"/>
      <c r="L547" s="72"/>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51"/>
      <c r="AO547" s="51"/>
      <c r="AP547" s="51"/>
      <c r="AQ547" s="51"/>
      <c r="AR547" s="51"/>
      <c r="AS547" s="51"/>
      <c r="AT547" s="51"/>
      <c r="AU547" s="51"/>
      <c r="AV547" s="51"/>
      <c r="AW547" s="51"/>
      <c r="AX547" s="51"/>
      <c r="AY547" s="51"/>
      <c r="AZ547" s="51"/>
      <c r="BA547" s="51"/>
      <c r="BB547" s="51"/>
      <c r="BC547" s="51"/>
      <c r="BD547" s="51"/>
      <c r="BE547" s="51"/>
      <c r="BF547" s="51"/>
      <c r="BG547" s="51"/>
      <c r="BH547" s="51"/>
      <c r="BI547" s="51"/>
      <c r="BJ547" s="51"/>
      <c r="BK547" s="51"/>
      <c r="BL547" s="51"/>
      <c r="BM547" s="51"/>
      <c r="BN547" s="51"/>
      <c r="BO547" s="51"/>
      <c r="BP547" s="51"/>
      <c r="BQ547" s="51"/>
      <c r="BR547" s="51"/>
      <c r="BS547" s="51"/>
      <c r="BT547" s="51"/>
      <c r="BU547" s="51"/>
      <c r="BV547" s="51"/>
      <c r="BW547" s="51"/>
      <c r="BX547" s="51"/>
      <c r="BY547" s="51"/>
      <c r="BZ547" s="51"/>
      <c r="CA547" s="51"/>
      <c r="CB547" s="51"/>
      <c r="CC547" s="51"/>
      <c r="CD547" s="51"/>
      <c r="CE547" s="51"/>
      <c r="CF547" s="51"/>
      <c r="CG547" s="51"/>
      <c r="CH547" s="51"/>
      <c r="CI547" s="51"/>
      <c r="CJ547" s="51"/>
      <c r="CK547" s="51"/>
      <c r="CL547" s="51"/>
      <c r="CM547" s="51"/>
      <c r="CN547" s="51"/>
      <c r="CO547" s="51"/>
      <c r="CP547" s="51"/>
      <c r="CQ547" s="51"/>
      <c r="CR547" s="51"/>
      <c r="CS547" s="51"/>
      <c r="CT547" s="51"/>
      <c r="CU547" s="51"/>
      <c r="CV547" s="51"/>
      <c r="CW547" s="51"/>
      <c r="CX547" s="51"/>
      <c r="CY547" s="51"/>
      <c r="CZ547" s="51"/>
      <c r="DA547" s="51"/>
      <c r="DB547" s="51"/>
      <c r="DC547" s="51"/>
      <c r="DD547" s="51"/>
      <c r="DE547" s="51"/>
      <c r="DF547" s="51"/>
    </row>
    <row r="548" spans="1:110">
      <c r="A548" s="61"/>
      <c r="C548" s="51"/>
      <c r="D548" s="67"/>
      <c r="E548" s="78"/>
      <c r="F548" s="51"/>
      <c r="G548" s="67"/>
      <c r="H548" s="51"/>
      <c r="I548" s="51"/>
      <c r="J548" s="51"/>
      <c r="K548" s="67"/>
      <c r="L548" s="72"/>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c r="AP548" s="51"/>
      <c r="AQ548" s="51"/>
      <c r="AR548" s="51"/>
      <c r="AS548" s="51"/>
      <c r="AT548" s="51"/>
      <c r="AU548" s="51"/>
      <c r="AV548" s="51"/>
      <c r="AW548" s="51"/>
      <c r="AX548" s="51"/>
      <c r="AY548" s="51"/>
      <c r="AZ548" s="51"/>
      <c r="BA548" s="51"/>
      <c r="BB548" s="51"/>
      <c r="BC548" s="51"/>
      <c r="BD548" s="51"/>
      <c r="BE548" s="51"/>
      <c r="BF548" s="51"/>
      <c r="BG548" s="51"/>
      <c r="BH548" s="51"/>
      <c r="BI548" s="51"/>
      <c r="BJ548" s="51"/>
      <c r="BK548" s="51"/>
      <c r="BL548" s="51"/>
      <c r="BM548" s="51"/>
      <c r="BN548" s="51"/>
      <c r="BO548" s="51"/>
      <c r="BP548" s="51"/>
      <c r="BQ548" s="51"/>
      <c r="BR548" s="51"/>
      <c r="BS548" s="51"/>
      <c r="BT548" s="51"/>
      <c r="BU548" s="51"/>
      <c r="BV548" s="51"/>
      <c r="BW548" s="51"/>
      <c r="BX548" s="51"/>
      <c r="BY548" s="51"/>
      <c r="BZ548" s="51"/>
      <c r="CA548" s="51"/>
      <c r="CB548" s="51"/>
      <c r="CC548" s="51"/>
      <c r="CD548" s="51"/>
      <c r="CE548" s="51"/>
      <c r="CF548" s="51"/>
      <c r="CG548" s="51"/>
      <c r="CH548" s="51"/>
      <c r="CI548" s="51"/>
      <c r="CJ548" s="51"/>
      <c r="CK548" s="51"/>
      <c r="CL548" s="51"/>
      <c r="CM548" s="51"/>
      <c r="CN548" s="51"/>
      <c r="CO548" s="51"/>
      <c r="CP548" s="51"/>
      <c r="CQ548" s="51"/>
      <c r="CR548" s="51"/>
      <c r="CS548" s="51"/>
      <c r="CT548" s="51"/>
      <c r="CU548" s="51"/>
      <c r="CV548" s="51"/>
      <c r="CW548" s="51"/>
      <c r="CX548" s="51"/>
      <c r="CY548" s="51"/>
      <c r="CZ548" s="51"/>
      <c r="DA548" s="51"/>
      <c r="DB548" s="51"/>
      <c r="DC548" s="51"/>
      <c r="DD548" s="51"/>
      <c r="DE548" s="51"/>
      <c r="DF548" s="51"/>
    </row>
    <row r="549" spans="1:110">
      <c r="A549" s="61"/>
      <c r="C549" s="51"/>
      <c r="D549" s="67"/>
      <c r="E549" s="78"/>
      <c r="F549" s="51"/>
      <c r="G549" s="67"/>
      <c r="H549" s="51"/>
      <c r="I549" s="51"/>
      <c r="J549" s="51"/>
      <c r="K549" s="67"/>
      <c r="L549" s="72"/>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1"/>
      <c r="AL549" s="51"/>
      <c r="AM549" s="51"/>
      <c r="AN549" s="51"/>
      <c r="AO549" s="51"/>
      <c r="AP549" s="51"/>
      <c r="AQ549" s="51"/>
      <c r="AR549" s="51"/>
      <c r="AS549" s="51"/>
      <c r="AT549" s="51"/>
      <c r="AU549" s="51"/>
      <c r="AV549" s="51"/>
      <c r="AW549" s="51"/>
      <c r="AX549" s="51"/>
      <c r="AY549" s="51"/>
      <c r="AZ549" s="51"/>
      <c r="BA549" s="51"/>
      <c r="BB549" s="51"/>
      <c r="BC549" s="51"/>
      <c r="BD549" s="51"/>
      <c r="BE549" s="51"/>
      <c r="BF549" s="51"/>
      <c r="BG549" s="51"/>
      <c r="BH549" s="51"/>
      <c r="BI549" s="51"/>
      <c r="BJ549" s="51"/>
      <c r="BK549" s="51"/>
      <c r="BL549" s="51"/>
      <c r="BM549" s="51"/>
      <c r="BN549" s="51"/>
      <c r="BO549" s="51"/>
      <c r="BP549" s="51"/>
      <c r="BQ549" s="51"/>
      <c r="BR549" s="51"/>
      <c r="BS549" s="51"/>
      <c r="BT549" s="51"/>
      <c r="BU549" s="51"/>
      <c r="BV549" s="51"/>
      <c r="BW549" s="51"/>
      <c r="BX549" s="51"/>
      <c r="BY549" s="51"/>
      <c r="BZ549" s="51"/>
      <c r="CA549" s="51"/>
      <c r="CB549" s="51"/>
      <c r="CC549" s="51"/>
      <c r="CD549" s="51"/>
      <c r="CE549" s="51"/>
      <c r="CF549" s="51"/>
      <c r="CG549" s="51"/>
      <c r="CH549" s="51"/>
      <c r="CI549" s="51"/>
      <c r="CJ549" s="51"/>
      <c r="CK549" s="51"/>
      <c r="CL549" s="51"/>
      <c r="CM549" s="51"/>
      <c r="CN549" s="51"/>
      <c r="CO549" s="51"/>
      <c r="CP549" s="51"/>
      <c r="CQ549" s="51"/>
      <c r="CR549" s="51"/>
      <c r="CS549" s="51"/>
      <c r="CT549" s="51"/>
      <c r="CU549" s="51"/>
      <c r="CV549" s="51"/>
      <c r="CW549" s="51"/>
      <c r="CX549" s="51"/>
      <c r="CY549" s="51"/>
      <c r="CZ549" s="51"/>
      <c r="DA549" s="51"/>
      <c r="DB549" s="51"/>
      <c r="DC549" s="51"/>
      <c r="DD549" s="51"/>
      <c r="DE549" s="51"/>
      <c r="DF549" s="51"/>
    </row>
    <row r="550" spans="1:110">
      <c r="A550" s="61"/>
      <c r="C550" s="51"/>
      <c r="D550" s="67"/>
      <c r="E550" s="78"/>
      <c r="F550" s="51"/>
      <c r="G550" s="67"/>
      <c r="H550" s="51"/>
      <c r="I550" s="51"/>
      <c r="J550" s="51"/>
      <c r="K550" s="67"/>
      <c r="L550" s="72"/>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51"/>
      <c r="AO550" s="51"/>
      <c r="AP550" s="51"/>
      <c r="AQ550" s="51"/>
      <c r="AR550" s="51"/>
      <c r="AS550" s="51"/>
      <c r="AT550" s="51"/>
      <c r="AU550" s="51"/>
      <c r="AV550" s="51"/>
      <c r="AW550" s="51"/>
      <c r="AX550" s="51"/>
      <c r="AY550" s="51"/>
      <c r="AZ550" s="51"/>
      <c r="BA550" s="51"/>
      <c r="BB550" s="51"/>
      <c r="BC550" s="51"/>
      <c r="BD550" s="51"/>
      <c r="BE550" s="51"/>
      <c r="BF550" s="51"/>
      <c r="BG550" s="51"/>
      <c r="BH550" s="51"/>
      <c r="BI550" s="51"/>
      <c r="BJ550" s="51"/>
      <c r="BK550" s="51"/>
      <c r="BL550" s="51"/>
      <c r="BM550" s="51"/>
      <c r="BN550" s="51"/>
      <c r="BO550" s="51"/>
      <c r="BP550" s="51"/>
      <c r="BQ550" s="51"/>
      <c r="BR550" s="51"/>
      <c r="BS550" s="51"/>
      <c r="BT550" s="51"/>
      <c r="BU550" s="51"/>
      <c r="BV550" s="51"/>
      <c r="BW550" s="51"/>
      <c r="BX550" s="51"/>
      <c r="BY550" s="51"/>
      <c r="BZ550" s="51"/>
      <c r="CA550" s="51"/>
      <c r="CB550" s="51"/>
      <c r="CC550" s="51"/>
      <c r="CD550" s="51"/>
      <c r="CE550" s="51"/>
      <c r="CF550" s="51"/>
      <c r="CG550" s="51"/>
      <c r="CH550" s="51"/>
      <c r="CI550" s="51"/>
      <c r="CJ550" s="51"/>
      <c r="CK550" s="51"/>
      <c r="CL550" s="51"/>
      <c r="CM550" s="51"/>
      <c r="CN550" s="51"/>
      <c r="CO550" s="51"/>
      <c r="CP550" s="51"/>
      <c r="CQ550" s="51"/>
      <c r="CR550" s="51"/>
      <c r="CS550" s="51"/>
      <c r="CT550" s="51"/>
      <c r="CU550" s="51"/>
      <c r="CV550" s="51"/>
      <c r="CW550" s="51"/>
      <c r="CX550" s="51"/>
      <c r="CY550" s="51"/>
      <c r="CZ550" s="51"/>
      <c r="DA550" s="51"/>
      <c r="DB550" s="51"/>
      <c r="DC550" s="51"/>
      <c r="DD550" s="51"/>
      <c r="DE550" s="51"/>
      <c r="DF550" s="51"/>
    </row>
    <row r="551" spans="1:110">
      <c r="A551" s="61"/>
      <c r="C551" s="51"/>
      <c r="D551" s="67"/>
      <c r="E551" s="78"/>
      <c r="F551" s="51"/>
      <c r="G551" s="67"/>
      <c r="H551" s="51"/>
      <c r="I551" s="51"/>
      <c r="J551" s="51"/>
      <c r="K551" s="67"/>
      <c r="L551" s="72"/>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51"/>
      <c r="AL551" s="51"/>
      <c r="AM551" s="51"/>
      <c r="AN551" s="51"/>
      <c r="AO551" s="51"/>
      <c r="AP551" s="51"/>
      <c r="AQ551" s="51"/>
      <c r="AR551" s="51"/>
      <c r="AS551" s="51"/>
      <c r="AT551" s="51"/>
      <c r="AU551" s="51"/>
      <c r="AV551" s="51"/>
      <c r="AW551" s="51"/>
      <c r="AX551" s="51"/>
      <c r="AY551" s="51"/>
      <c r="AZ551" s="51"/>
      <c r="BA551" s="51"/>
      <c r="BB551" s="51"/>
      <c r="BC551" s="51"/>
      <c r="BD551" s="51"/>
      <c r="BE551" s="51"/>
      <c r="BF551" s="51"/>
      <c r="BG551" s="51"/>
      <c r="BH551" s="51"/>
      <c r="BI551" s="51"/>
      <c r="BJ551" s="51"/>
      <c r="BK551" s="51"/>
      <c r="BL551" s="51"/>
      <c r="BM551" s="51"/>
      <c r="BN551" s="51"/>
      <c r="BO551" s="51"/>
      <c r="BP551" s="51"/>
      <c r="BQ551" s="51"/>
      <c r="BR551" s="51"/>
      <c r="BS551" s="51"/>
      <c r="BT551" s="51"/>
      <c r="BU551" s="51"/>
      <c r="BV551" s="51"/>
      <c r="BW551" s="51"/>
      <c r="BX551" s="51"/>
      <c r="BY551" s="51"/>
      <c r="BZ551" s="51"/>
      <c r="CA551" s="51"/>
      <c r="CB551" s="51"/>
      <c r="CC551" s="51"/>
      <c r="CD551" s="51"/>
      <c r="CE551" s="51"/>
      <c r="CF551" s="51"/>
      <c r="CG551" s="51"/>
      <c r="CH551" s="51"/>
      <c r="CI551" s="51"/>
      <c r="CJ551" s="51"/>
      <c r="CK551" s="51"/>
      <c r="CL551" s="51"/>
      <c r="CM551" s="51"/>
      <c r="CN551" s="51"/>
      <c r="CO551" s="51"/>
      <c r="CP551" s="51"/>
      <c r="CQ551" s="51"/>
      <c r="CR551" s="51"/>
      <c r="CS551" s="51"/>
      <c r="CT551" s="51"/>
      <c r="CU551" s="51"/>
      <c r="CV551" s="51"/>
      <c r="CW551" s="51"/>
      <c r="CX551" s="51"/>
      <c r="CY551" s="51"/>
      <c r="CZ551" s="51"/>
      <c r="DA551" s="51"/>
      <c r="DB551" s="51"/>
      <c r="DC551" s="51"/>
      <c r="DD551" s="51"/>
      <c r="DE551" s="51"/>
      <c r="DF551" s="51"/>
    </row>
    <row r="552" spans="1:110">
      <c r="A552" s="61"/>
      <c r="C552" s="51"/>
      <c r="D552" s="67"/>
      <c r="E552" s="78"/>
      <c r="F552" s="51"/>
      <c r="G552" s="67"/>
      <c r="H552" s="51"/>
      <c r="I552" s="51"/>
      <c r="J552" s="51"/>
      <c r="K552" s="67"/>
      <c r="L552" s="72"/>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c r="AW552" s="51"/>
      <c r="AX552" s="51"/>
      <c r="AY552" s="51"/>
      <c r="AZ552" s="51"/>
      <c r="BA552" s="51"/>
      <c r="BB552" s="51"/>
      <c r="BC552" s="51"/>
      <c r="BD552" s="51"/>
      <c r="BE552" s="51"/>
      <c r="BF552" s="51"/>
      <c r="BG552" s="51"/>
      <c r="BH552" s="51"/>
      <c r="BI552" s="51"/>
      <c r="BJ552" s="51"/>
      <c r="BK552" s="51"/>
      <c r="BL552" s="51"/>
      <c r="BM552" s="51"/>
      <c r="BN552" s="51"/>
      <c r="BO552" s="51"/>
      <c r="BP552" s="51"/>
      <c r="BQ552" s="51"/>
      <c r="BR552" s="51"/>
      <c r="BS552" s="51"/>
      <c r="BT552" s="51"/>
      <c r="BU552" s="51"/>
      <c r="BV552" s="51"/>
      <c r="BW552" s="51"/>
      <c r="BX552" s="51"/>
      <c r="BY552" s="51"/>
      <c r="BZ552" s="51"/>
      <c r="CA552" s="51"/>
      <c r="CB552" s="51"/>
      <c r="CC552" s="51"/>
      <c r="CD552" s="51"/>
      <c r="CE552" s="51"/>
      <c r="CF552" s="51"/>
      <c r="CG552" s="51"/>
      <c r="CH552" s="51"/>
      <c r="CI552" s="51"/>
      <c r="CJ552" s="51"/>
      <c r="CK552" s="51"/>
      <c r="CL552" s="51"/>
      <c r="CM552" s="51"/>
      <c r="CN552" s="51"/>
      <c r="CO552" s="51"/>
      <c r="CP552" s="51"/>
      <c r="CQ552" s="51"/>
      <c r="CR552" s="51"/>
      <c r="CS552" s="51"/>
      <c r="CT552" s="51"/>
      <c r="CU552" s="51"/>
      <c r="CV552" s="51"/>
      <c r="CW552" s="51"/>
      <c r="CX552" s="51"/>
      <c r="CY552" s="51"/>
      <c r="CZ552" s="51"/>
      <c r="DA552" s="51"/>
      <c r="DB552" s="51"/>
      <c r="DC552" s="51"/>
      <c r="DD552" s="51"/>
      <c r="DE552" s="51"/>
      <c r="DF552" s="51"/>
    </row>
    <row r="553" spans="1:110">
      <c r="A553" s="61"/>
      <c r="C553" s="51"/>
      <c r="D553" s="67"/>
      <c r="E553" s="78"/>
      <c r="F553" s="51"/>
      <c r="G553" s="67"/>
      <c r="H553" s="51"/>
      <c r="I553" s="51"/>
      <c r="J553" s="51"/>
      <c r="K553" s="67"/>
      <c r="L553" s="72"/>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1"/>
      <c r="AL553" s="51"/>
      <c r="AM553" s="51"/>
      <c r="AN553" s="51"/>
      <c r="AO553" s="51"/>
      <c r="AP553" s="51"/>
      <c r="AQ553" s="51"/>
      <c r="AR553" s="51"/>
      <c r="AS553" s="51"/>
      <c r="AT553" s="51"/>
      <c r="AU553" s="51"/>
      <c r="AV553" s="51"/>
      <c r="AW553" s="51"/>
      <c r="AX553" s="51"/>
      <c r="AY553" s="51"/>
      <c r="AZ553" s="51"/>
      <c r="BA553" s="51"/>
      <c r="BB553" s="51"/>
      <c r="BC553" s="51"/>
      <c r="BD553" s="51"/>
      <c r="BE553" s="51"/>
      <c r="BF553" s="51"/>
      <c r="BG553" s="51"/>
      <c r="BH553" s="51"/>
      <c r="BI553" s="51"/>
      <c r="BJ553" s="51"/>
      <c r="BK553" s="51"/>
      <c r="BL553" s="51"/>
      <c r="BM553" s="51"/>
      <c r="BN553" s="51"/>
      <c r="BO553" s="51"/>
      <c r="BP553" s="51"/>
      <c r="BQ553" s="51"/>
      <c r="BR553" s="51"/>
      <c r="BS553" s="51"/>
      <c r="BT553" s="51"/>
      <c r="BU553" s="51"/>
      <c r="BV553" s="51"/>
      <c r="BW553" s="51"/>
      <c r="BX553" s="51"/>
      <c r="BY553" s="51"/>
      <c r="BZ553" s="51"/>
      <c r="CA553" s="51"/>
      <c r="CB553" s="51"/>
      <c r="CC553" s="51"/>
      <c r="CD553" s="51"/>
      <c r="CE553" s="51"/>
      <c r="CF553" s="51"/>
      <c r="CG553" s="51"/>
      <c r="CH553" s="51"/>
      <c r="CI553" s="51"/>
      <c r="CJ553" s="51"/>
      <c r="CK553" s="51"/>
      <c r="CL553" s="51"/>
      <c r="CM553" s="51"/>
      <c r="CN553" s="51"/>
      <c r="CO553" s="51"/>
      <c r="CP553" s="51"/>
      <c r="CQ553" s="51"/>
      <c r="CR553" s="51"/>
      <c r="CS553" s="51"/>
      <c r="CT553" s="51"/>
      <c r="CU553" s="51"/>
      <c r="CV553" s="51"/>
      <c r="CW553" s="51"/>
      <c r="CX553" s="51"/>
      <c r="CY553" s="51"/>
      <c r="CZ553" s="51"/>
      <c r="DA553" s="51"/>
      <c r="DB553" s="51"/>
      <c r="DC553" s="51"/>
      <c r="DD553" s="51"/>
      <c r="DE553" s="51"/>
      <c r="DF553" s="51"/>
    </row>
    <row r="554" spans="1:110">
      <c r="A554" s="61"/>
      <c r="C554" s="51"/>
      <c r="D554" s="67"/>
      <c r="E554" s="78"/>
      <c r="F554" s="51"/>
      <c r="G554" s="67"/>
      <c r="H554" s="51"/>
      <c r="I554" s="51"/>
      <c r="J554" s="51"/>
      <c r="K554" s="67"/>
      <c r="L554" s="72"/>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c r="AW554" s="51"/>
      <c r="AX554" s="51"/>
      <c r="AY554" s="51"/>
      <c r="AZ554" s="51"/>
      <c r="BA554" s="51"/>
      <c r="BB554" s="51"/>
      <c r="BC554" s="51"/>
      <c r="BD554" s="51"/>
      <c r="BE554" s="51"/>
      <c r="BF554" s="51"/>
      <c r="BG554" s="51"/>
      <c r="BH554" s="51"/>
      <c r="BI554" s="51"/>
      <c r="BJ554" s="51"/>
      <c r="BK554" s="51"/>
      <c r="BL554" s="51"/>
      <c r="BM554" s="51"/>
      <c r="BN554" s="51"/>
      <c r="BO554" s="51"/>
      <c r="BP554" s="51"/>
      <c r="BQ554" s="51"/>
      <c r="BR554" s="51"/>
      <c r="BS554" s="51"/>
      <c r="BT554" s="51"/>
      <c r="BU554" s="51"/>
      <c r="BV554" s="51"/>
      <c r="BW554" s="51"/>
      <c r="BX554" s="51"/>
      <c r="BY554" s="51"/>
      <c r="BZ554" s="51"/>
      <c r="CA554" s="51"/>
      <c r="CB554" s="51"/>
      <c r="CC554" s="51"/>
      <c r="CD554" s="51"/>
      <c r="CE554" s="51"/>
      <c r="CF554" s="51"/>
      <c r="CG554" s="51"/>
      <c r="CH554" s="51"/>
      <c r="CI554" s="51"/>
      <c r="CJ554" s="51"/>
      <c r="CK554" s="51"/>
      <c r="CL554" s="51"/>
      <c r="CM554" s="51"/>
      <c r="CN554" s="51"/>
      <c r="CO554" s="51"/>
      <c r="CP554" s="51"/>
      <c r="CQ554" s="51"/>
      <c r="CR554" s="51"/>
      <c r="CS554" s="51"/>
      <c r="CT554" s="51"/>
      <c r="CU554" s="51"/>
      <c r="CV554" s="51"/>
      <c r="CW554" s="51"/>
      <c r="CX554" s="51"/>
      <c r="CY554" s="51"/>
      <c r="CZ554" s="51"/>
      <c r="DA554" s="51"/>
      <c r="DB554" s="51"/>
      <c r="DC554" s="51"/>
      <c r="DD554" s="51"/>
      <c r="DE554" s="51"/>
      <c r="DF554" s="51"/>
    </row>
    <row r="555" spans="1:110">
      <c r="A555" s="61"/>
      <c r="C555" s="51"/>
      <c r="D555" s="67"/>
      <c r="E555" s="78"/>
      <c r="F555" s="51"/>
      <c r="G555" s="67"/>
      <c r="H555" s="51"/>
      <c r="I555" s="51"/>
      <c r="J555" s="51"/>
      <c r="K555" s="67"/>
      <c r="L555" s="72"/>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1"/>
      <c r="AL555" s="51"/>
      <c r="AM555" s="51"/>
      <c r="AN555" s="51"/>
      <c r="AO555" s="51"/>
      <c r="AP555" s="51"/>
      <c r="AQ555" s="51"/>
      <c r="AR555" s="51"/>
      <c r="AS555" s="51"/>
      <c r="AT555" s="51"/>
      <c r="AU555" s="51"/>
      <c r="AV555" s="51"/>
      <c r="AW555" s="51"/>
      <c r="AX555" s="51"/>
      <c r="AY555" s="51"/>
      <c r="AZ555" s="51"/>
      <c r="BA555" s="51"/>
      <c r="BB555" s="51"/>
      <c r="BC555" s="51"/>
      <c r="BD555" s="51"/>
      <c r="BE555" s="51"/>
      <c r="BF555" s="51"/>
      <c r="BG555" s="51"/>
      <c r="BH555" s="51"/>
      <c r="BI555" s="51"/>
      <c r="BJ555" s="51"/>
      <c r="BK555" s="51"/>
      <c r="BL555" s="51"/>
      <c r="BM555" s="51"/>
      <c r="BN555" s="51"/>
      <c r="BO555" s="51"/>
      <c r="BP555" s="51"/>
      <c r="BQ555" s="51"/>
      <c r="BR555" s="51"/>
      <c r="BS555" s="51"/>
      <c r="BT555" s="51"/>
      <c r="BU555" s="51"/>
      <c r="BV555" s="51"/>
      <c r="BW555" s="51"/>
      <c r="BX555" s="51"/>
      <c r="BY555" s="51"/>
      <c r="BZ555" s="51"/>
      <c r="CA555" s="51"/>
      <c r="CB555" s="51"/>
      <c r="CC555" s="51"/>
      <c r="CD555" s="51"/>
      <c r="CE555" s="51"/>
      <c r="CF555" s="51"/>
      <c r="CG555" s="51"/>
      <c r="CH555" s="51"/>
      <c r="CI555" s="51"/>
      <c r="CJ555" s="51"/>
      <c r="CK555" s="51"/>
      <c r="CL555" s="51"/>
      <c r="CM555" s="51"/>
      <c r="CN555" s="51"/>
      <c r="CO555" s="51"/>
      <c r="CP555" s="51"/>
      <c r="CQ555" s="51"/>
      <c r="CR555" s="51"/>
      <c r="CS555" s="51"/>
      <c r="CT555" s="51"/>
      <c r="CU555" s="51"/>
      <c r="CV555" s="51"/>
      <c r="CW555" s="51"/>
      <c r="CX555" s="51"/>
      <c r="CY555" s="51"/>
      <c r="CZ555" s="51"/>
      <c r="DA555" s="51"/>
      <c r="DB555" s="51"/>
      <c r="DC555" s="51"/>
      <c r="DD555" s="51"/>
      <c r="DE555" s="51"/>
      <c r="DF555" s="51"/>
    </row>
    <row r="556" spans="1:110">
      <c r="A556" s="61"/>
      <c r="C556" s="51"/>
      <c r="D556" s="67"/>
      <c r="E556" s="78"/>
      <c r="F556" s="51"/>
      <c r="G556" s="67"/>
      <c r="H556" s="51"/>
      <c r="I556" s="51"/>
      <c r="J556" s="51"/>
      <c r="K556" s="67"/>
      <c r="L556" s="72"/>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1"/>
      <c r="AL556" s="51"/>
      <c r="AM556" s="51"/>
      <c r="AN556" s="51"/>
      <c r="AO556" s="51"/>
      <c r="AP556" s="51"/>
      <c r="AQ556" s="51"/>
      <c r="AR556" s="51"/>
      <c r="AS556" s="51"/>
      <c r="AT556" s="51"/>
      <c r="AU556" s="51"/>
      <c r="AV556" s="51"/>
      <c r="AW556" s="51"/>
      <c r="AX556" s="51"/>
      <c r="AY556" s="51"/>
      <c r="AZ556" s="51"/>
      <c r="BA556" s="51"/>
      <c r="BB556" s="51"/>
      <c r="BC556" s="51"/>
      <c r="BD556" s="51"/>
      <c r="BE556" s="51"/>
      <c r="BF556" s="51"/>
      <c r="BG556" s="51"/>
      <c r="BH556" s="51"/>
      <c r="BI556" s="51"/>
      <c r="BJ556" s="51"/>
      <c r="BK556" s="51"/>
      <c r="BL556" s="51"/>
      <c r="BM556" s="51"/>
      <c r="BN556" s="51"/>
      <c r="BO556" s="51"/>
      <c r="BP556" s="51"/>
      <c r="BQ556" s="51"/>
      <c r="BR556" s="51"/>
      <c r="BS556" s="51"/>
      <c r="BT556" s="51"/>
      <c r="BU556" s="51"/>
      <c r="BV556" s="51"/>
      <c r="BW556" s="51"/>
      <c r="BX556" s="51"/>
      <c r="BY556" s="51"/>
      <c r="BZ556" s="51"/>
      <c r="CA556" s="51"/>
      <c r="CB556" s="51"/>
      <c r="CC556" s="51"/>
      <c r="CD556" s="51"/>
      <c r="CE556" s="51"/>
      <c r="CF556" s="51"/>
      <c r="CG556" s="51"/>
      <c r="CH556" s="51"/>
      <c r="CI556" s="51"/>
      <c r="CJ556" s="51"/>
      <c r="CK556" s="51"/>
      <c r="CL556" s="51"/>
      <c r="CM556" s="51"/>
      <c r="CN556" s="51"/>
      <c r="CO556" s="51"/>
      <c r="CP556" s="51"/>
      <c r="CQ556" s="51"/>
      <c r="CR556" s="51"/>
      <c r="CS556" s="51"/>
      <c r="CT556" s="51"/>
      <c r="CU556" s="51"/>
      <c r="CV556" s="51"/>
      <c r="CW556" s="51"/>
      <c r="CX556" s="51"/>
      <c r="CY556" s="51"/>
      <c r="CZ556" s="51"/>
      <c r="DA556" s="51"/>
      <c r="DB556" s="51"/>
      <c r="DC556" s="51"/>
      <c r="DD556" s="51"/>
      <c r="DE556" s="51"/>
      <c r="DF556" s="51"/>
    </row>
    <row r="557" spans="1:110">
      <c r="A557" s="61"/>
      <c r="C557" s="51"/>
      <c r="D557" s="67"/>
      <c r="E557" s="78"/>
      <c r="F557" s="51"/>
      <c r="G557" s="67"/>
      <c r="H557" s="51"/>
      <c r="I557" s="51"/>
      <c r="J557" s="51"/>
      <c r="K557" s="67"/>
      <c r="L557" s="72"/>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1"/>
      <c r="AL557" s="51"/>
      <c r="AM557" s="51"/>
      <c r="AN557" s="51"/>
      <c r="AO557" s="51"/>
      <c r="AP557" s="51"/>
      <c r="AQ557" s="51"/>
      <c r="AR557" s="51"/>
      <c r="AS557" s="51"/>
      <c r="AT557" s="51"/>
      <c r="AU557" s="51"/>
      <c r="AV557" s="51"/>
      <c r="AW557" s="51"/>
      <c r="AX557" s="51"/>
      <c r="AY557" s="51"/>
      <c r="AZ557" s="51"/>
      <c r="BA557" s="51"/>
      <c r="BB557" s="51"/>
      <c r="BC557" s="51"/>
      <c r="BD557" s="51"/>
      <c r="BE557" s="51"/>
      <c r="BF557" s="51"/>
      <c r="BG557" s="51"/>
      <c r="BH557" s="51"/>
      <c r="BI557" s="51"/>
      <c r="BJ557" s="51"/>
      <c r="BK557" s="51"/>
      <c r="BL557" s="51"/>
      <c r="BM557" s="51"/>
      <c r="BN557" s="51"/>
      <c r="BO557" s="51"/>
      <c r="BP557" s="51"/>
      <c r="BQ557" s="51"/>
      <c r="BR557" s="51"/>
      <c r="BS557" s="51"/>
      <c r="BT557" s="51"/>
      <c r="BU557" s="51"/>
      <c r="BV557" s="51"/>
      <c r="BW557" s="51"/>
      <c r="BX557" s="51"/>
      <c r="BY557" s="51"/>
      <c r="BZ557" s="51"/>
      <c r="CA557" s="51"/>
      <c r="CB557" s="51"/>
      <c r="CC557" s="51"/>
      <c r="CD557" s="51"/>
      <c r="CE557" s="51"/>
      <c r="CF557" s="51"/>
      <c r="CG557" s="51"/>
      <c r="CH557" s="51"/>
      <c r="CI557" s="51"/>
      <c r="CJ557" s="51"/>
      <c r="CK557" s="51"/>
      <c r="CL557" s="51"/>
      <c r="CM557" s="51"/>
      <c r="CN557" s="51"/>
      <c r="CO557" s="51"/>
      <c r="CP557" s="51"/>
      <c r="CQ557" s="51"/>
      <c r="CR557" s="51"/>
      <c r="CS557" s="51"/>
      <c r="CT557" s="51"/>
      <c r="CU557" s="51"/>
      <c r="CV557" s="51"/>
      <c r="CW557" s="51"/>
      <c r="CX557" s="51"/>
      <c r="CY557" s="51"/>
      <c r="CZ557" s="51"/>
      <c r="DA557" s="51"/>
      <c r="DB557" s="51"/>
      <c r="DC557" s="51"/>
      <c r="DD557" s="51"/>
      <c r="DE557" s="51"/>
      <c r="DF557" s="51"/>
    </row>
    <row r="558" spans="1:110">
      <c r="A558" s="61"/>
      <c r="C558" s="51"/>
      <c r="D558" s="67"/>
      <c r="E558" s="78"/>
      <c r="F558" s="51"/>
      <c r="G558" s="67"/>
      <c r="H558" s="51"/>
      <c r="I558" s="51"/>
      <c r="J558" s="51"/>
      <c r="K558" s="67"/>
      <c r="L558" s="72"/>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c r="AN558" s="51"/>
      <c r="AO558" s="51"/>
      <c r="AP558" s="51"/>
      <c r="AQ558" s="51"/>
      <c r="AR558" s="51"/>
      <c r="AS558" s="51"/>
      <c r="AT558" s="51"/>
      <c r="AU558" s="51"/>
      <c r="AV558" s="51"/>
      <c r="AW558" s="51"/>
      <c r="AX558" s="51"/>
      <c r="AY558" s="51"/>
      <c r="AZ558" s="51"/>
      <c r="BA558" s="51"/>
      <c r="BB558" s="51"/>
      <c r="BC558" s="51"/>
      <c r="BD558" s="51"/>
      <c r="BE558" s="51"/>
      <c r="BF558" s="51"/>
      <c r="BG558" s="51"/>
      <c r="BH558" s="51"/>
      <c r="BI558" s="51"/>
      <c r="BJ558" s="51"/>
      <c r="BK558" s="51"/>
      <c r="BL558" s="51"/>
      <c r="BM558" s="51"/>
      <c r="BN558" s="51"/>
      <c r="BO558" s="51"/>
      <c r="BP558" s="51"/>
      <c r="BQ558" s="51"/>
      <c r="BR558" s="51"/>
      <c r="BS558" s="51"/>
      <c r="BT558" s="51"/>
      <c r="BU558" s="51"/>
      <c r="BV558" s="51"/>
      <c r="BW558" s="51"/>
      <c r="BX558" s="51"/>
      <c r="BY558" s="51"/>
      <c r="BZ558" s="51"/>
      <c r="CA558" s="51"/>
      <c r="CB558" s="51"/>
      <c r="CC558" s="51"/>
      <c r="CD558" s="51"/>
      <c r="CE558" s="51"/>
      <c r="CF558" s="51"/>
      <c r="CG558" s="51"/>
      <c r="CH558" s="51"/>
      <c r="CI558" s="51"/>
      <c r="CJ558" s="51"/>
      <c r="CK558" s="51"/>
      <c r="CL558" s="51"/>
      <c r="CM558" s="51"/>
      <c r="CN558" s="51"/>
      <c r="CO558" s="51"/>
      <c r="CP558" s="51"/>
      <c r="CQ558" s="51"/>
      <c r="CR558" s="51"/>
      <c r="CS558" s="51"/>
      <c r="CT558" s="51"/>
      <c r="CU558" s="51"/>
      <c r="CV558" s="51"/>
      <c r="CW558" s="51"/>
      <c r="CX558" s="51"/>
      <c r="CY558" s="51"/>
      <c r="CZ558" s="51"/>
      <c r="DA558" s="51"/>
      <c r="DB558" s="51"/>
      <c r="DC558" s="51"/>
      <c r="DD558" s="51"/>
      <c r="DE558" s="51"/>
      <c r="DF558" s="51"/>
    </row>
    <row r="559" spans="1:110">
      <c r="A559" s="61"/>
      <c r="C559" s="51"/>
      <c r="D559" s="67"/>
      <c r="E559" s="78"/>
      <c r="F559" s="51"/>
      <c r="G559" s="67"/>
      <c r="H559" s="51"/>
      <c r="I559" s="51"/>
      <c r="J559" s="51"/>
      <c r="K559" s="67"/>
      <c r="L559" s="72"/>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1"/>
      <c r="AL559" s="51"/>
      <c r="AM559" s="51"/>
      <c r="AN559" s="51"/>
      <c r="AO559" s="51"/>
      <c r="AP559" s="51"/>
      <c r="AQ559" s="51"/>
      <c r="AR559" s="51"/>
      <c r="AS559" s="51"/>
      <c r="AT559" s="51"/>
      <c r="AU559" s="51"/>
      <c r="AV559" s="51"/>
      <c r="AW559" s="51"/>
      <c r="AX559" s="51"/>
      <c r="AY559" s="51"/>
      <c r="AZ559" s="51"/>
      <c r="BA559" s="51"/>
      <c r="BB559" s="51"/>
      <c r="BC559" s="51"/>
      <c r="BD559" s="51"/>
      <c r="BE559" s="51"/>
      <c r="BF559" s="51"/>
      <c r="BG559" s="51"/>
      <c r="BH559" s="51"/>
      <c r="BI559" s="51"/>
      <c r="BJ559" s="51"/>
      <c r="BK559" s="51"/>
      <c r="BL559" s="51"/>
      <c r="BM559" s="51"/>
      <c r="BN559" s="51"/>
      <c r="BO559" s="51"/>
      <c r="BP559" s="51"/>
      <c r="BQ559" s="51"/>
      <c r="BR559" s="51"/>
      <c r="BS559" s="51"/>
      <c r="BT559" s="51"/>
      <c r="BU559" s="51"/>
      <c r="BV559" s="51"/>
      <c r="BW559" s="51"/>
      <c r="BX559" s="51"/>
      <c r="BY559" s="51"/>
      <c r="BZ559" s="51"/>
      <c r="CA559" s="51"/>
      <c r="CB559" s="51"/>
      <c r="CC559" s="51"/>
      <c r="CD559" s="51"/>
      <c r="CE559" s="51"/>
      <c r="CF559" s="51"/>
      <c r="CG559" s="51"/>
      <c r="CH559" s="51"/>
      <c r="CI559" s="51"/>
      <c r="CJ559" s="51"/>
      <c r="CK559" s="51"/>
      <c r="CL559" s="51"/>
      <c r="CM559" s="51"/>
      <c r="CN559" s="51"/>
      <c r="CO559" s="51"/>
      <c r="CP559" s="51"/>
      <c r="CQ559" s="51"/>
      <c r="CR559" s="51"/>
      <c r="CS559" s="51"/>
      <c r="CT559" s="51"/>
      <c r="CU559" s="51"/>
      <c r="CV559" s="51"/>
      <c r="CW559" s="51"/>
      <c r="CX559" s="51"/>
      <c r="CY559" s="51"/>
      <c r="CZ559" s="51"/>
      <c r="DA559" s="51"/>
      <c r="DB559" s="51"/>
      <c r="DC559" s="51"/>
      <c r="DD559" s="51"/>
      <c r="DE559" s="51"/>
      <c r="DF559" s="51"/>
    </row>
    <row r="560" spans="1:110">
      <c r="A560" s="61"/>
      <c r="C560" s="51"/>
      <c r="D560" s="67"/>
      <c r="E560" s="78"/>
      <c r="F560" s="51"/>
      <c r="G560" s="67"/>
      <c r="H560" s="51"/>
      <c r="I560" s="51"/>
      <c r="J560" s="51"/>
      <c r="K560" s="67"/>
      <c r="L560" s="72"/>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c r="AW560" s="51"/>
      <c r="AX560" s="51"/>
      <c r="AY560" s="51"/>
      <c r="AZ560" s="51"/>
      <c r="BA560" s="51"/>
      <c r="BB560" s="51"/>
      <c r="BC560" s="51"/>
      <c r="BD560" s="51"/>
      <c r="BE560" s="51"/>
      <c r="BF560" s="51"/>
      <c r="BG560" s="51"/>
      <c r="BH560" s="51"/>
      <c r="BI560" s="51"/>
      <c r="BJ560" s="51"/>
      <c r="BK560" s="51"/>
      <c r="BL560" s="51"/>
      <c r="BM560" s="51"/>
      <c r="BN560" s="51"/>
      <c r="BO560" s="51"/>
      <c r="BP560" s="51"/>
      <c r="BQ560" s="51"/>
      <c r="BR560" s="51"/>
      <c r="BS560" s="51"/>
      <c r="BT560" s="51"/>
      <c r="BU560" s="51"/>
      <c r="BV560" s="51"/>
      <c r="BW560" s="51"/>
      <c r="BX560" s="51"/>
      <c r="BY560" s="51"/>
      <c r="BZ560" s="51"/>
      <c r="CA560" s="51"/>
      <c r="CB560" s="51"/>
      <c r="CC560" s="51"/>
      <c r="CD560" s="51"/>
      <c r="CE560" s="51"/>
      <c r="CF560" s="51"/>
      <c r="CG560" s="51"/>
      <c r="CH560" s="51"/>
      <c r="CI560" s="51"/>
      <c r="CJ560" s="51"/>
      <c r="CK560" s="51"/>
      <c r="CL560" s="51"/>
      <c r="CM560" s="51"/>
      <c r="CN560" s="51"/>
      <c r="CO560" s="51"/>
      <c r="CP560" s="51"/>
      <c r="CQ560" s="51"/>
      <c r="CR560" s="51"/>
      <c r="CS560" s="51"/>
      <c r="CT560" s="51"/>
      <c r="CU560" s="51"/>
      <c r="CV560" s="51"/>
      <c r="CW560" s="51"/>
      <c r="CX560" s="51"/>
      <c r="CY560" s="51"/>
      <c r="CZ560" s="51"/>
      <c r="DA560" s="51"/>
      <c r="DB560" s="51"/>
      <c r="DC560" s="51"/>
      <c r="DD560" s="51"/>
      <c r="DE560" s="51"/>
      <c r="DF560" s="51"/>
    </row>
    <row r="561" spans="1:110">
      <c r="A561" s="61"/>
      <c r="C561" s="51"/>
      <c r="D561" s="67"/>
      <c r="E561" s="78"/>
      <c r="F561" s="51"/>
      <c r="G561" s="67"/>
      <c r="H561" s="51"/>
      <c r="I561" s="51"/>
      <c r="J561" s="51"/>
      <c r="K561" s="67"/>
      <c r="L561" s="72"/>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c r="AW561" s="51"/>
      <c r="AX561" s="51"/>
      <c r="AY561" s="51"/>
      <c r="AZ561" s="51"/>
      <c r="BA561" s="51"/>
      <c r="BB561" s="51"/>
      <c r="BC561" s="51"/>
      <c r="BD561" s="51"/>
      <c r="BE561" s="51"/>
      <c r="BF561" s="51"/>
      <c r="BG561" s="51"/>
      <c r="BH561" s="51"/>
      <c r="BI561" s="51"/>
      <c r="BJ561" s="51"/>
      <c r="BK561" s="51"/>
      <c r="BL561" s="51"/>
      <c r="BM561" s="51"/>
      <c r="BN561" s="51"/>
      <c r="BO561" s="51"/>
      <c r="BP561" s="51"/>
      <c r="BQ561" s="51"/>
      <c r="BR561" s="51"/>
      <c r="BS561" s="51"/>
      <c r="BT561" s="51"/>
      <c r="BU561" s="51"/>
      <c r="BV561" s="51"/>
      <c r="BW561" s="51"/>
      <c r="BX561" s="51"/>
      <c r="BY561" s="51"/>
      <c r="BZ561" s="51"/>
      <c r="CA561" s="51"/>
      <c r="CB561" s="51"/>
      <c r="CC561" s="51"/>
      <c r="CD561" s="51"/>
      <c r="CE561" s="51"/>
      <c r="CF561" s="51"/>
      <c r="CG561" s="51"/>
      <c r="CH561" s="51"/>
      <c r="CI561" s="51"/>
      <c r="CJ561" s="51"/>
      <c r="CK561" s="51"/>
      <c r="CL561" s="51"/>
      <c r="CM561" s="51"/>
      <c r="CN561" s="51"/>
      <c r="CO561" s="51"/>
      <c r="CP561" s="51"/>
      <c r="CQ561" s="51"/>
      <c r="CR561" s="51"/>
      <c r="CS561" s="51"/>
      <c r="CT561" s="51"/>
      <c r="CU561" s="51"/>
      <c r="CV561" s="51"/>
      <c r="CW561" s="51"/>
      <c r="CX561" s="51"/>
      <c r="CY561" s="51"/>
      <c r="CZ561" s="51"/>
      <c r="DA561" s="51"/>
      <c r="DB561" s="51"/>
      <c r="DC561" s="51"/>
      <c r="DD561" s="51"/>
      <c r="DE561" s="51"/>
      <c r="DF561" s="51"/>
    </row>
    <row r="562" spans="1:110">
      <c r="A562" s="61"/>
      <c r="C562" s="51"/>
      <c r="D562" s="67"/>
      <c r="E562" s="78"/>
      <c r="F562" s="51"/>
      <c r="G562" s="67"/>
      <c r="H562" s="51"/>
      <c r="I562" s="51"/>
      <c r="J562" s="51"/>
      <c r="K562" s="67"/>
      <c r="L562" s="72"/>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c r="AY562" s="51"/>
      <c r="AZ562" s="51"/>
      <c r="BA562" s="51"/>
      <c r="BB562" s="51"/>
      <c r="BC562" s="51"/>
      <c r="BD562" s="51"/>
      <c r="BE562" s="51"/>
      <c r="BF562" s="51"/>
      <c r="BG562" s="51"/>
      <c r="BH562" s="51"/>
      <c r="BI562" s="51"/>
      <c r="BJ562" s="51"/>
      <c r="BK562" s="51"/>
      <c r="BL562" s="51"/>
      <c r="BM562" s="51"/>
      <c r="BN562" s="51"/>
      <c r="BO562" s="51"/>
      <c r="BP562" s="51"/>
      <c r="BQ562" s="51"/>
      <c r="BR562" s="51"/>
      <c r="BS562" s="51"/>
      <c r="BT562" s="51"/>
      <c r="BU562" s="51"/>
      <c r="BV562" s="51"/>
      <c r="BW562" s="51"/>
      <c r="BX562" s="51"/>
      <c r="BY562" s="51"/>
      <c r="BZ562" s="51"/>
      <c r="CA562" s="51"/>
      <c r="CB562" s="51"/>
      <c r="CC562" s="51"/>
      <c r="CD562" s="51"/>
      <c r="CE562" s="51"/>
      <c r="CF562" s="51"/>
      <c r="CG562" s="51"/>
      <c r="CH562" s="51"/>
      <c r="CI562" s="51"/>
      <c r="CJ562" s="51"/>
      <c r="CK562" s="51"/>
      <c r="CL562" s="51"/>
      <c r="CM562" s="51"/>
      <c r="CN562" s="51"/>
      <c r="CO562" s="51"/>
      <c r="CP562" s="51"/>
      <c r="CQ562" s="51"/>
      <c r="CR562" s="51"/>
      <c r="CS562" s="51"/>
      <c r="CT562" s="51"/>
      <c r="CU562" s="51"/>
      <c r="CV562" s="51"/>
      <c r="CW562" s="51"/>
      <c r="CX562" s="51"/>
      <c r="CY562" s="51"/>
      <c r="CZ562" s="51"/>
      <c r="DA562" s="51"/>
      <c r="DB562" s="51"/>
      <c r="DC562" s="51"/>
      <c r="DD562" s="51"/>
      <c r="DE562" s="51"/>
      <c r="DF562" s="51"/>
    </row>
    <row r="563" spans="1:110">
      <c r="A563" s="61"/>
      <c r="C563" s="51"/>
      <c r="D563" s="67"/>
      <c r="E563" s="78"/>
      <c r="F563" s="51"/>
      <c r="G563" s="67"/>
      <c r="H563" s="51"/>
      <c r="I563" s="51"/>
      <c r="J563" s="51"/>
      <c r="K563" s="67"/>
      <c r="L563" s="72"/>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1"/>
      <c r="AL563" s="51"/>
      <c r="AM563" s="51"/>
      <c r="AN563" s="51"/>
      <c r="AO563" s="51"/>
      <c r="AP563" s="51"/>
      <c r="AQ563" s="51"/>
      <c r="AR563" s="51"/>
      <c r="AS563" s="51"/>
      <c r="AT563" s="51"/>
      <c r="AU563" s="51"/>
      <c r="AV563" s="51"/>
      <c r="AW563" s="51"/>
      <c r="AX563" s="51"/>
      <c r="AY563" s="51"/>
      <c r="AZ563" s="51"/>
      <c r="BA563" s="51"/>
      <c r="BB563" s="51"/>
      <c r="BC563" s="51"/>
      <c r="BD563" s="51"/>
      <c r="BE563" s="51"/>
      <c r="BF563" s="51"/>
      <c r="BG563" s="51"/>
      <c r="BH563" s="51"/>
      <c r="BI563" s="51"/>
      <c r="BJ563" s="51"/>
      <c r="BK563" s="51"/>
      <c r="BL563" s="51"/>
      <c r="BM563" s="51"/>
      <c r="BN563" s="51"/>
      <c r="BO563" s="51"/>
      <c r="BP563" s="51"/>
      <c r="BQ563" s="51"/>
      <c r="BR563" s="51"/>
      <c r="BS563" s="51"/>
      <c r="BT563" s="51"/>
      <c r="BU563" s="51"/>
      <c r="BV563" s="51"/>
      <c r="BW563" s="51"/>
      <c r="BX563" s="51"/>
      <c r="BY563" s="51"/>
      <c r="BZ563" s="51"/>
      <c r="CA563" s="51"/>
      <c r="CB563" s="51"/>
      <c r="CC563" s="51"/>
      <c r="CD563" s="51"/>
      <c r="CE563" s="51"/>
      <c r="CF563" s="51"/>
      <c r="CG563" s="51"/>
      <c r="CH563" s="51"/>
      <c r="CI563" s="51"/>
      <c r="CJ563" s="51"/>
      <c r="CK563" s="51"/>
      <c r="CL563" s="51"/>
      <c r="CM563" s="51"/>
      <c r="CN563" s="51"/>
      <c r="CO563" s="51"/>
      <c r="CP563" s="51"/>
      <c r="CQ563" s="51"/>
      <c r="CR563" s="51"/>
      <c r="CS563" s="51"/>
      <c r="CT563" s="51"/>
      <c r="CU563" s="51"/>
      <c r="CV563" s="51"/>
      <c r="CW563" s="51"/>
      <c r="CX563" s="51"/>
      <c r="CY563" s="51"/>
      <c r="CZ563" s="51"/>
      <c r="DA563" s="51"/>
      <c r="DB563" s="51"/>
      <c r="DC563" s="51"/>
      <c r="DD563" s="51"/>
      <c r="DE563" s="51"/>
      <c r="DF563" s="51"/>
    </row>
    <row r="564" spans="1:110">
      <c r="A564" s="61"/>
      <c r="C564" s="51"/>
      <c r="D564" s="67"/>
      <c r="E564" s="78"/>
      <c r="F564" s="51"/>
      <c r="G564" s="67"/>
      <c r="H564" s="51"/>
      <c r="I564" s="51"/>
      <c r="J564" s="51"/>
      <c r="K564" s="67"/>
      <c r="L564" s="72"/>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c r="AW564" s="51"/>
      <c r="AX564" s="51"/>
      <c r="AY564" s="51"/>
      <c r="AZ564" s="51"/>
      <c r="BA564" s="51"/>
      <c r="BB564" s="51"/>
      <c r="BC564" s="51"/>
      <c r="BD564" s="51"/>
      <c r="BE564" s="51"/>
      <c r="BF564" s="51"/>
      <c r="BG564" s="51"/>
      <c r="BH564" s="51"/>
      <c r="BI564" s="51"/>
      <c r="BJ564" s="51"/>
      <c r="BK564" s="51"/>
      <c r="BL564" s="51"/>
      <c r="BM564" s="51"/>
      <c r="BN564" s="51"/>
      <c r="BO564" s="51"/>
      <c r="BP564" s="51"/>
      <c r="BQ564" s="51"/>
      <c r="BR564" s="51"/>
      <c r="BS564" s="51"/>
      <c r="BT564" s="51"/>
      <c r="BU564" s="51"/>
      <c r="BV564" s="51"/>
      <c r="BW564" s="51"/>
      <c r="BX564" s="51"/>
      <c r="BY564" s="51"/>
      <c r="BZ564" s="51"/>
      <c r="CA564" s="51"/>
      <c r="CB564" s="51"/>
      <c r="CC564" s="51"/>
      <c r="CD564" s="51"/>
      <c r="CE564" s="51"/>
      <c r="CF564" s="51"/>
      <c r="CG564" s="51"/>
      <c r="CH564" s="51"/>
      <c r="CI564" s="51"/>
      <c r="CJ564" s="51"/>
      <c r="CK564" s="51"/>
      <c r="CL564" s="51"/>
      <c r="CM564" s="51"/>
      <c r="CN564" s="51"/>
      <c r="CO564" s="51"/>
      <c r="CP564" s="51"/>
      <c r="CQ564" s="51"/>
      <c r="CR564" s="51"/>
      <c r="CS564" s="51"/>
      <c r="CT564" s="51"/>
      <c r="CU564" s="51"/>
      <c r="CV564" s="51"/>
      <c r="CW564" s="51"/>
      <c r="CX564" s="51"/>
      <c r="CY564" s="51"/>
      <c r="CZ564" s="51"/>
      <c r="DA564" s="51"/>
      <c r="DB564" s="51"/>
      <c r="DC564" s="51"/>
      <c r="DD564" s="51"/>
      <c r="DE564" s="51"/>
      <c r="DF564" s="51"/>
    </row>
    <row r="565" spans="1:110">
      <c r="A565" s="61"/>
      <c r="C565" s="51"/>
      <c r="D565" s="67"/>
      <c r="E565" s="78"/>
      <c r="F565" s="51"/>
      <c r="G565" s="67"/>
      <c r="H565" s="51"/>
      <c r="I565" s="51"/>
      <c r="J565" s="51"/>
      <c r="K565" s="67"/>
      <c r="L565" s="72"/>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51"/>
      <c r="AL565" s="51"/>
      <c r="AM565" s="51"/>
      <c r="AN565" s="51"/>
      <c r="AO565" s="51"/>
      <c r="AP565" s="51"/>
      <c r="AQ565" s="51"/>
      <c r="AR565" s="51"/>
      <c r="AS565" s="51"/>
      <c r="AT565" s="51"/>
      <c r="AU565" s="51"/>
      <c r="AV565" s="51"/>
      <c r="AW565" s="51"/>
      <c r="AX565" s="51"/>
      <c r="AY565" s="51"/>
      <c r="AZ565" s="51"/>
      <c r="BA565" s="51"/>
      <c r="BB565" s="51"/>
      <c r="BC565" s="51"/>
      <c r="BD565" s="51"/>
      <c r="BE565" s="51"/>
      <c r="BF565" s="51"/>
      <c r="BG565" s="51"/>
      <c r="BH565" s="51"/>
      <c r="BI565" s="51"/>
      <c r="BJ565" s="51"/>
      <c r="BK565" s="51"/>
      <c r="BL565" s="51"/>
      <c r="BM565" s="51"/>
      <c r="BN565" s="51"/>
      <c r="BO565" s="51"/>
      <c r="BP565" s="51"/>
      <c r="BQ565" s="51"/>
      <c r="BR565" s="51"/>
      <c r="BS565" s="51"/>
      <c r="BT565" s="51"/>
      <c r="BU565" s="51"/>
      <c r="BV565" s="51"/>
      <c r="BW565" s="51"/>
      <c r="BX565" s="51"/>
      <c r="BY565" s="51"/>
      <c r="BZ565" s="51"/>
      <c r="CA565" s="51"/>
      <c r="CB565" s="51"/>
      <c r="CC565" s="51"/>
      <c r="CD565" s="51"/>
      <c r="CE565" s="51"/>
      <c r="CF565" s="51"/>
      <c r="CG565" s="51"/>
      <c r="CH565" s="51"/>
      <c r="CI565" s="51"/>
      <c r="CJ565" s="51"/>
      <c r="CK565" s="51"/>
      <c r="CL565" s="51"/>
      <c r="CM565" s="51"/>
      <c r="CN565" s="51"/>
      <c r="CO565" s="51"/>
      <c r="CP565" s="51"/>
      <c r="CQ565" s="51"/>
      <c r="CR565" s="51"/>
      <c r="CS565" s="51"/>
      <c r="CT565" s="51"/>
      <c r="CU565" s="51"/>
      <c r="CV565" s="51"/>
      <c r="CW565" s="51"/>
      <c r="CX565" s="51"/>
      <c r="CY565" s="51"/>
      <c r="CZ565" s="51"/>
      <c r="DA565" s="51"/>
      <c r="DB565" s="51"/>
      <c r="DC565" s="51"/>
      <c r="DD565" s="51"/>
      <c r="DE565" s="51"/>
      <c r="DF565" s="51"/>
    </row>
    <row r="566" spans="1:110">
      <c r="A566" s="61"/>
      <c r="C566" s="51"/>
      <c r="D566" s="67"/>
      <c r="E566" s="78"/>
      <c r="F566" s="51"/>
      <c r="G566" s="67"/>
      <c r="H566" s="51"/>
      <c r="I566" s="51"/>
      <c r="J566" s="51"/>
      <c r="K566" s="67"/>
      <c r="L566" s="72"/>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c r="AU566" s="51"/>
      <c r="AV566" s="51"/>
      <c r="AW566" s="51"/>
      <c r="AX566" s="51"/>
      <c r="AY566" s="51"/>
      <c r="AZ566" s="51"/>
      <c r="BA566" s="51"/>
      <c r="BB566" s="51"/>
      <c r="BC566" s="51"/>
      <c r="BD566" s="51"/>
      <c r="BE566" s="51"/>
      <c r="BF566" s="51"/>
      <c r="BG566" s="51"/>
      <c r="BH566" s="51"/>
      <c r="BI566" s="51"/>
      <c r="BJ566" s="51"/>
      <c r="BK566" s="51"/>
      <c r="BL566" s="51"/>
      <c r="BM566" s="51"/>
      <c r="BN566" s="51"/>
      <c r="BO566" s="51"/>
      <c r="BP566" s="51"/>
      <c r="BQ566" s="51"/>
      <c r="BR566" s="51"/>
      <c r="BS566" s="51"/>
      <c r="BT566" s="51"/>
      <c r="BU566" s="51"/>
      <c r="BV566" s="51"/>
      <c r="BW566" s="51"/>
      <c r="BX566" s="51"/>
      <c r="BY566" s="51"/>
      <c r="BZ566" s="51"/>
      <c r="CA566" s="51"/>
      <c r="CB566" s="51"/>
      <c r="CC566" s="51"/>
      <c r="CD566" s="51"/>
      <c r="CE566" s="51"/>
      <c r="CF566" s="51"/>
      <c r="CG566" s="51"/>
      <c r="CH566" s="51"/>
      <c r="CI566" s="51"/>
      <c r="CJ566" s="51"/>
      <c r="CK566" s="51"/>
      <c r="CL566" s="51"/>
      <c r="CM566" s="51"/>
      <c r="CN566" s="51"/>
      <c r="CO566" s="51"/>
      <c r="CP566" s="51"/>
      <c r="CQ566" s="51"/>
      <c r="CR566" s="51"/>
      <c r="CS566" s="51"/>
      <c r="CT566" s="51"/>
      <c r="CU566" s="51"/>
      <c r="CV566" s="51"/>
      <c r="CW566" s="51"/>
      <c r="CX566" s="51"/>
      <c r="CY566" s="51"/>
      <c r="CZ566" s="51"/>
      <c r="DA566" s="51"/>
      <c r="DB566" s="51"/>
      <c r="DC566" s="51"/>
      <c r="DD566" s="51"/>
      <c r="DE566" s="51"/>
      <c r="DF566" s="51"/>
    </row>
    <row r="567" spans="1:110">
      <c r="A567" s="61"/>
      <c r="C567" s="51"/>
      <c r="D567" s="67"/>
      <c r="E567" s="78"/>
      <c r="F567" s="51"/>
      <c r="G567" s="67"/>
      <c r="H567" s="51"/>
      <c r="I567" s="51"/>
      <c r="J567" s="51"/>
      <c r="K567" s="67"/>
      <c r="L567" s="72"/>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c r="AU567" s="51"/>
      <c r="AV567" s="51"/>
      <c r="AW567" s="51"/>
      <c r="AX567" s="51"/>
      <c r="AY567" s="51"/>
      <c r="AZ567" s="51"/>
      <c r="BA567" s="51"/>
      <c r="BB567" s="51"/>
      <c r="BC567" s="51"/>
      <c r="BD567" s="51"/>
      <c r="BE567" s="51"/>
      <c r="BF567" s="51"/>
      <c r="BG567" s="51"/>
      <c r="BH567" s="51"/>
      <c r="BI567" s="51"/>
      <c r="BJ567" s="51"/>
      <c r="BK567" s="51"/>
      <c r="BL567" s="51"/>
      <c r="BM567" s="51"/>
      <c r="BN567" s="51"/>
      <c r="BO567" s="51"/>
      <c r="BP567" s="51"/>
      <c r="BQ567" s="51"/>
      <c r="BR567" s="51"/>
      <c r="BS567" s="51"/>
      <c r="BT567" s="51"/>
      <c r="BU567" s="51"/>
      <c r="BV567" s="51"/>
      <c r="BW567" s="51"/>
      <c r="BX567" s="51"/>
      <c r="BY567" s="51"/>
      <c r="BZ567" s="51"/>
      <c r="CA567" s="51"/>
      <c r="CB567" s="51"/>
      <c r="CC567" s="51"/>
      <c r="CD567" s="51"/>
      <c r="CE567" s="51"/>
      <c r="CF567" s="51"/>
      <c r="CG567" s="51"/>
      <c r="CH567" s="51"/>
      <c r="CI567" s="51"/>
      <c r="CJ567" s="51"/>
      <c r="CK567" s="51"/>
      <c r="CL567" s="51"/>
      <c r="CM567" s="51"/>
      <c r="CN567" s="51"/>
      <c r="CO567" s="51"/>
      <c r="CP567" s="51"/>
      <c r="CQ567" s="51"/>
      <c r="CR567" s="51"/>
      <c r="CS567" s="51"/>
      <c r="CT567" s="51"/>
      <c r="CU567" s="51"/>
      <c r="CV567" s="51"/>
      <c r="CW567" s="51"/>
      <c r="CX567" s="51"/>
      <c r="CY567" s="51"/>
      <c r="CZ567" s="51"/>
      <c r="DA567" s="51"/>
      <c r="DB567" s="51"/>
      <c r="DC567" s="51"/>
      <c r="DD567" s="51"/>
      <c r="DE567" s="51"/>
      <c r="DF567" s="51"/>
    </row>
    <row r="568" spans="1:110">
      <c r="A568" s="61"/>
      <c r="C568" s="51"/>
      <c r="D568" s="67"/>
      <c r="E568" s="78"/>
      <c r="F568" s="51"/>
      <c r="G568" s="67"/>
      <c r="H568" s="51"/>
      <c r="I568" s="51"/>
      <c r="J568" s="51"/>
      <c r="K568" s="67"/>
      <c r="L568" s="72"/>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c r="AP568" s="51"/>
      <c r="AQ568" s="51"/>
      <c r="AR568" s="51"/>
      <c r="AS568" s="51"/>
      <c r="AT568" s="51"/>
      <c r="AU568" s="51"/>
      <c r="AV568" s="51"/>
      <c r="AW568" s="51"/>
      <c r="AX568" s="51"/>
      <c r="AY568" s="51"/>
      <c r="AZ568" s="51"/>
      <c r="BA568" s="51"/>
      <c r="BB568" s="51"/>
      <c r="BC568" s="51"/>
      <c r="BD568" s="51"/>
      <c r="BE568" s="51"/>
      <c r="BF568" s="51"/>
      <c r="BG568" s="51"/>
      <c r="BH568" s="51"/>
      <c r="BI568" s="51"/>
      <c r="BJ568" s="51"/>
      <c r="BK568" s="51"/>
      <c r="BL568" s="51"/>
      <c r="BM568" s="51"/>
      <c r="BN568" s="51"/>
      <c r="BO568" s="51"/>
      <c r="BP568" s="51"/>
      <c r="BQ568" s="51"/>
      <c r="BR568" s="51"/>
      <c r="BS568" s="51"/>
      <c r="BT568" s="51"/>
      <c r="BU568" s="51"/>
      <c r="BV568" s="51"/>
      <c r="BW568" s="51"/>
      <c r="BX568" s="51"/>
      <c r="BY568" s="51"/>
      <c r="BZ568" s="51"/>
      <c r="CA568" s="51"/>
      <c r="CB568" s="51"/>
      <c r="CC568" s="51"/>
      <c r="CD568" s="51"/>
      <c r="CE568" s="51"/>
      <c r="CF568" s="51"/>
      <c r="CG568" s="51"/>
      <c r="CH568" s="51"/>
      <c r="CI568" s="51"/>
      <c r="CJ568" s="51"/>
      <c r="CK568" s="51"/>
      <c r="CL568" s="51"/>
      <c r="CM568" s="51"/>
      <c r="CN568" s="51"/>
      <c r="CO568" s="51"/>
      <c r="CP568" s="51"/>
      <c r="CQ568" s="51"/>
      <c r="CR568" s="51"/>
      <c r="CS568" s="51"/>
      <c r="CT568" s="51"/>
      <c r="CU568" s="51"/>
      <c r="CV568" s="51"/>
      <c r="CW568" s="51"/>
      <c r="CX568" s="51"/>
      <c r="CY568" s="51"/>
      <c r="CZ568" s="51"/>
      <c r="DA568" s="51"/>
      <c r="DB568" s="51"/>
      <c r="DC568" s="51"/>
      <c r="DD568" s="51"/>
      <c r="DE568" s="51"/>
      <c r="DF568" s="51"/>
    </row>
    <row r="569" spans="1:110">
      <c r="A569" s="61"/>
      <c r="C569" s="51"/>
      <c r="D569" s="67"/>
      <c r="E569" s="78"/>
      <c r="F569" s="51"/>
      <c r="G569" s="67"/>
      <c r="H569" s="51"/>
      <c r="I569" s="51"/>
      <c r="J569" s="51"/>
      <c r="K569" s="67"/>
      <c r="L569" s="72"/>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c r="AT569" s="51"/>
      <c r="AU569" s="51"/>
      <c r="AV569" s="51"/>
      <c r="AW569" s="51"/>
      <c r="AX569" s="51"/>
      <c r="AY569" s="51"/>
      <c r="AZ569" s="51"/>
      <c r="BA569" s="51"/>
      <c r="BB569" s="51"/>
      <c r="BC569" s="51"/>
      <c r="BD569" s="51"/>
      <c r="BE569" s="51"/>
      <c r="BF569" s="51"/>
      <c r="BG569" s="51"/>
      <c r="BH569" s="51"/>
      <c r="BI569" s="51"/>
      <c r="BJ569" s="51"/>
      <c r="BK569" s="51"/>
      <c r="BL569" s="51"/>
      <c r="BM569" s="51"/>
      <c r="BN569" s="51"/>
      <c r="BO569" s="51"/>
      <c r="BP569" s="51"/>
      <c r="BQ569" s="51"/>
      <c r="BR569" s="51"/>
      <c r="BS569" s="51"/>
      <c r="BT569" s="51"/>
      <c r="BU569" s="51"/>
      <c r="BV569" s="51"/>
      <c r="BW569" s="51"/>
      <c r="BX569" s="51"/>
      <c r="BY569" s="51"/>
      <c r="BZ569" s="51"/>
      <c r="CA569" s="51"/>
      <c r="CB569" s="51"/>
      <c r="CC569" s="51"/>
      <c r="CD569" s="51"/>
      <c r="CE569" s="51"/>
      <c r="CF569" s="51"/>
      <c r="CG569" s="51"/>
      <c r="CH569" s="51"/>
      <c r="CI569" s="51"/>
      <c r="CJ569" s="51"/>
      <c r="CK569" s="51"/>
      <c r="CL569" s="51"/>
      <c r="CM569" s="51"/>
      <c r="CN569" s="51"/>
      <c r="CO569" s="51"/>
      <c r="CP569" s="51"/>
      <c r="CQ569" s="51"/>
      <c r="CR569" s="51"/>
      <c r="CS569" s="51"/>
      <c r="CT569" s="51"/>
      <c r="CU569" s="51"/>
      <c r="CV569" s="51"/>
      <c r="CW569" s="51"/>
      <c r="CX569" s="51"/>
      <c r="CY569" s="51"/>
      <c r="CZ569" s="51"/>
      <c r="DA569" s="51"/>
      <c r="DB569" s="51"/>
      <c r="DC569" s="51"/>
      <c r="DD569" s="51"/>
      <c r="DE569" s="51"/>
      <c r="DF569" s="51"/>
    </row>
    <row r="570" spans="1:110">
      <c r="A570" s="61"/>
      <c r="C570" s="51"/>
      <c r="D570" s="67"/>
      <c r="E570" s="78"/>
      <c r="F570" s="51"/>
      <c r="G570" s="67"/>
      <c r="H570" s="51"/>
      <c r="I570" s="51"/>
      <c r="J570" s="51"/>
      <c r="K570" s="67"/>
      <c r="L570" s="72"/>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c r="AP570" s="51"/>
      <c r="AQ570" s="51"/>
      <c r="AR570" s="51"/>
      <c r="AS570" s="51"/>
      <c r="AT570" s="51"/>
      <c r="AU570" s="51"/>
      <c r="AV570" s="51"/>
      <c r="AW570" s="51"/>
      <c r="AX570" s="51"/>
      <c r="AY570" s="51"/>
      <c r="AZ570" s="51"/>
      <c r="BA570" s="51"/>
      <c r="BB570" s="51"/>
      <c r="BC570" s="51"/>
      <c r="BD570" s="51"/>
      <c r="BE570" s="51"/>
      <c r="BF570" s="51"/>
      <c r="BG570" s="51"/>
      <c r="BH570" s="51"/>
      <c r="BI570" s="51"/>
      <c r="BJ570" s="51"/>
      <c r="BK570" s="51"/>
      <c r="BL570" s="51"/>
      <c r="BM570" s="51"/>
      <c r="BN570" s="51"/>
      <c r="BO570" s="51"/>
      <c r="BP570" s="51"/>
      <c r="BQ570" s="51"/>
      <c r="BR570" s="51"/>
      <c r="BS570" s="51"/>
      <c r="BT570" s="51"/>
      <c r="BU570" s="51"/>
      <c r="BV570" s="51"/>
      <c r="BW570" s="51"/>
      <c r="BX570" s="51"/>
      <c r="BY570" s="51"/>
      <c r="BZ570" s="51"/>
      <c r="CA570" s="51"/>
      <c r="CB570" s="51"/>
      <c r="CC570" s="51"/>
      <c r="CD570" s="51"/>
      <c r="CE570" s="51"/>
      <c r="CF570" s="51"/>
      <c r="CG570" s="51"/>
      <c r="CH570" s="51"/>
      <c r="CI570" s="51"/>
      <c r="CJ570" s="51"/>
      <c r="CK570" s="51"/>
      <c r="CL570" s="51"/>
      <c r="CM570" s="51"/>
      <c r="CN570" s="51"/>
      <c r="CO570" s="51"/>
      <c r="CP570" s="51"/>
      <c r="CQ570" s="51"/>
      <c r="CR570" s="51"/>
      <c r="CS570" s="51"/>
      <c r="CT570" s="51"/>
      <c r="CU570" s="51"/>
      <c r="CV570" s="51"/>
      <c r="CW570" s="51"/>
      <c r="CX570" s="51"/>
      <c r="CY570" s="51"/>
      <c r="CZ570" s="51"/>
      <c r="DA570" s="51"/>
      <c r="DB570" s="51"/>
      <c r="DC570" s="51"/>
      <c r="DD570" s="51"/>
      <c r="DE570" s="51"/>
      <c r="DF570" s="51"/>
    </row>
    <row r="571" spans="1:110">
      <c r="A571" s="61"/>
      <c r="C571" s="51"/>
      <c r="D571" s="67"/>
      <c r="E571" s="78"/>
      <c r="F571" s="51"/>
      <c r="G571" s="67"/>
      <c r="H571" s="51"/>
      <c r="I571" s="51"/>
      <c r="J571" s="51"/>
      <c r="K571" s="67"/>
      <c r="L571" s="72"/>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c r="AW571" s="51"/>
      <c r="AX571" s="51"/>
      <c r="AY571" s="51"/>
      <c r="AZ571" s="51"/>
      <c r="BA571" s="51"/>
      <c r="BB571" s="51"/>
      <c r="BC571" s="51"/>
      <c r="BD571" s="51"/>
      <c r="BE571" s="51"/>
      <c r="BF571" s="51"/>
      <c r="BG571" s="51"/>
      <c r="BH571" s="51"/>
      <c r="BI571" s="51"/>
      <c r="BJ571" s="51"/>
      <c r="BK571" s="51"/>
      <c r="BL571" s="51"/>
      <c r="BM571" s="51"/>
      <c r="BN571" s="51"/>
      <c r="BO571" s="51"/>
      <c r="BP571" s="51"/>
      <c r="BQ571" s="51"/>
      <c r="BR571" s="51"/>
      <c r="BS571" s="51"/>
      <c r="BT571" s="51"/>
      <c r="BU571" s="51"/>
      <c r="BV571" s="51"/>
      <c r="BW571" s="51"/>
      <c r="BX571" s="51"/>
      <c r="BY571" s="51"/>
      <c r="BZ571" s="51"/>
      <c r="CA571" s="51"/>
      <c r="CB571" s="51"/>
      <c r="CC571" s="51"/>
      <c r="CD571" s="51"/>
      <c r="CE571" s="51"/>
      <c r="CF571" s="51"/>
      <c r="CG571" s="51"/>
      <c r="CH571" s="51"/>
      <c r="CI571" s="51"/>
      <c r="CJ571" s="51"/>
      <c r="CK571" s="51"/>
      <c r="CL571" s="51"/>
      <c r="CM571" s="51"/>
      <c r="CN571" s="51"/>
      <c r="CO571" s="51"/>
      <c r="CP571" s="51"/>
      <c r="CQ571" s="51"/>
      <c r="CR571" s="51"/>
      <c r="CS571" s="51"/>
      <c r="CT571" s="51"/>
      <c r="CU571" s="51"/>
      <c r="CV571" s="51"/>
      <c r="CW571" s="51"/>
      <c r="CX571" s="51"/>
      <c r="CY571" s="51"/>
      <c r="CZ571" s="51"/>
      <c r="DA571" s="51"/>
      <c r="DB571" s="51"/>
      <c r="DC571" s="51"/>
      <c r="DD571" s="51"/>
      <c r="DE571" s="51"/>
      <c r="DF571" s="51"/>
    </row>
    <row r="572" spans="1:110">
      <c r="A572" s="61"/>
      <c r="C572" s="51"/>
      <c r="D572" s="67"/>
      <c r="E572" s="78"/>
      <c r="F572" s="51"/>
      <c r="G572" s="67"/>
      <c r="H572" s="51"/>
      <c r="I572" s="51"/>
      <c r="J572" s="51"/>
      <c r="K572" s="67"/>
      <c r="L572" s="72"/>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c r="AW572" s="51"/>
      <c r="AX572" s="51"/>
      <c r="AY572" s="51"/>
      <c r="AZ572" s="51"/>
      <c r="BA572" s="51"/>
      <c r="BB572" s="51"/>
      <c r="BC572" s="51"/>
      <c r="BD572" s="51"/>
      <c r="BE572" s="51"/>
      <c r="BF572" s="51"/>
      <c r="BG572" s="51"/>
      <c r="BH572" s="51"/>
      <c r="BI572" s="51"/>
      <c r="BJ572" s="51"/>
      <c r="BK572" s="51"/>
      <c r="BL572" s="51"/>
      <c r="BM572" s="51"/>
      <c r="BN572" s="51"/>
      <c r="BO572" s="51"/>
      <c r="BP572" s="51"/>
      <c r="BQ572" s="51"/>
      <c r="BR572" s="51"/>
      <c r="BS572" s="51"/>
      <c r="BT572" s="51"/>
      <c r="BU572" s="51"/>
      <c r="BV572" s="51"/>
      <c r="BW572" s="51"/>
      <c r="BX572" s="51"/>
      <c r="BY572" s="51"/>
      <c r="BZ572" s="51"/>
      <c r="CA572" s="51"/>
      <c r="CB572" s="51"/>
      <c r="CC572" s="51"/>
      <c r="CD572" s="51"/>
      <c r="CE572" s="51"/>
      <c r="CF572" s="51"/>
      <c r="CG572" s="51"/>
      <c r="CH572" s="51"/>
      <c r="CI572" s="51"/>
      <c r="CJ572" s="51"/>
      <c r="CK572" s="51"/>
      <c r="CL572" s="51"/>
      <c r="CM572" s="51"/>
      <c r="CN572" s="51"/>
      <c r="CO572" s="51"/>
      <c r="CP572" s="51"/>
      <c r="CQ572" s="51"/>
      <c r="CR572" s="51"/>
      <c r="CS572" s="51"/>
      <c r="CT572" s="51"/>
      <c r="CU572" s="51"/>
      <c r="CV572" s="51"/>
      <c r="CW572" s="51"/>
      <c r="CX572" s="51"/>
      <c r="CY572" s="51"/>
      <c r="CZ572" s="51"/>
      <c r="DA572" s="51"/>
      <c r="DB572" s="51"/>
      <c r="DC572" s="51"/>
      <c r="DD572" s="51"/>
      <c r="DE572" s="51"/>
      <c r="DF572" s="51"/>
    </row>
    <row r="573" spans="1:110">
      <c r="A573" s="61"/>
      <c r="C573" s="51"/>
      <c r="D573" s="67"/>
      <c r="E573" s="78"/>
      <c r="F573" s="51"/>
      <c r="G573" s="67"/>
      <c r="H573" s="51"/>
      <c r="I573" s="51"/>
      <c r="J573" s="51"/>
      <c r="K573" s="67"/>
      <c r="L573" s="72"/>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c r="AR573" s="51"/>
      <c r="AS573" s="51"/>
      <c r="AT573" s="51"/>
      <c r="AU573" s="51"/>
      <c r="AV573" s="51"/>
      <c r="AW573" s="51"/>
      <c r="AX573" s="51"/>
      <c r="AY573" s="51"/>
      <c r="AZ573" s="51"/>
      <c r="BA573" s="51"/>
      <c r="BB573" s="51"/>
      <c r="BC573" s="51"/>
      <c r="BD573" s="51"/>
      <c r="BE573" s="51"/>
      <c r="BF573" s="51"/>
      <c r="BG573" s="51"/>
      <c r="BH573" s="51"/>
      <c r="BI573" s="51"/>
      <c r="BJ573" s="51"/>
      <c r="BK573" s="51"/>
      <c r="BL573" s="51"/>
      <c r="BM573" s="51"/>
      <c r="BN573" s="51"/>
      <c r="BO573" s="51"/>
      <c r="BP573" s="51"/>
      <c r="BQ573" s="51"/>
      <c r="BR573" s="51"/>
      <c r="BS573" s="51"/>
      <c r="BT573" s="51"/>
      <c r="BU573" s="51"/>
      <c r="BV573" s="51"/>
      <c r="BW573" s="51"/>
      <c r="BX573" s="51"/>
      <c r="BY573" s="51"/>
      <c r="BZ573" s="51"/>
      <c r="CA573" s="51"/>
      <c r="CB573" s="51"/>
      <c r="CC573" s="51"/>
      <c r="CD573" s="51"/>
      <c r="CE573" s="51"/>
      <c r="CF573" s="51"/>
      <c r="CG573" s="51"/>
      <c r="CH573" s="51"/>
      <c r="CI573" s="51"/>
      <c r="CJ573" s="51"/>
      <c r="CK573" s="51"/>
      <c r="CL573" s="51"/>
      <c r="CM573" s="51"/>
      <c r="CN573" s="51"/>
      <c r="CO573" s="51"/>
      <c r="CP573" s="51"/>
      <c r="CQ573" s="51"/>
      <c r="CR573" s="51"/>
      <c r="CS573" s="51"/>
      <c r="CT573" s="51"/>
      <c r="CU573" s="51"/>
      <c r="CV573" s="51"/>
      <c r="CW573" s="51"/>
      <c r="CX573" s="51"/>
      <c r="CY573" s="51"/>
      <c r="CZ573" s="51"/>
      <c r="DA573" s="51"/>
      <c r="DB573" s="51"/>
      <c r="DC573" s="51"/>
      <c r="DD573" s="51"/>
      <c r="DE573" s="51"/>
      <c r="DF573" s="51"/>
    </row>
    <row r="574" spans="1:110">
      <c r="A574" s="61"/>
      <c r="C574" s="51"/>
      <c r="D574" s="67"/>
      <c r="E574" s="78"/>
      <c r="F574" s="51"/>
      <c r="G574" s="67"/>
      <c r="H574" s="51"/>
      <c r="I574" s="51"/>
      <c r="J574" s="51"/>
      <c r="K574" s="67"/>
      <c r="L574" s="72"/>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c r="AW574" s="51"/>
      <c r="AX574" s="51"/>
      <c r="AY574" s="51"/>
      <c r="AZ574" s="51"/>
      <c r="BA574" s="51"/>
      <c r="BB574" s="51"/>
      <c r="BC574" s="51"/>
      <c r="BD574" s="51"/>
      <c r="BE574" s="51"/>
      <c r="BF574" s="51"/>
      <c r="BG574" s="51"/>
      <c r="BH574" s="51"/>
      <c r="BI574" s="51"/>
      <c r="BJ574" s="51"/>
      <c r="BK574" s="51"/>
      <c r="BL574" s="51"/>
      <c r="BM574" s="51"/>
      <c r="BN574" s="51"/>
      <c r="BO574" s="51"/>
      <c r="BP574" s="51"/>
      <c r="BQ574" s="51"/>
      <c r="BR574" s="51"/>
      <c r="BS574" s="51"/>
      <c r="BT574" s="51"/>
      <c r="BU574" s="51"/>
      <c r="BV574" s="51"/>
      <c r="BW574" s="51"/>
      <c r="BX574" s="51"/>
      <c r="BY574" s="51"/>
      <c r="BZ574" s="51"/>
      <c r="CA574" s="51"/>
      <c r="CB574" s="51"/>
      <c r="CC574" s="51"/>
      <c r="CD574" s="51"/>
      <c r="CE574" s="51"/>
      <c r="CF574" s="51"/>
      <c r="CG574" s="51"/>
      <c r="CH574" s="51"/>
      <c r="CI574" s="51"/>
      <c r="CJ574" s="51"/>
      <c r="CK574" s="51"/>
      <c r="CL574" s="51"/>
      <c r="CM574" s="51"/>
      <c r="CN574" s="51"/>
      <c r="CO574" s="51"/>
      <c r="CP574" s="51"/>
      <c r="CQ574" s="51"/>
      <c r="CR574" s="51"/>
      <c r="CS574" s="51"/>
      <c r="CT574" s="51"/>
      <c r="CU574" s="51"/>
      <c r="CV574" s="51"/>
      <c r="CW574" s="51"/>
      <c r="CX574" s="51"/>
      <c r="CY574" s="51"/>
      <c r="CZ574" s="51"/>
      <c r="DA574" s="51"/>
      <c r="DB574" s="51"/>
      <c r="DC574" s="51"/>
      <c r="DD574" s="51"/>
      <c r="DE574" s="51"/>
      <c r="DF574" s="51"/>
    </row>
    <row r="575" spans="1:110">
      <c r="A575" s="61"/>
      <c r="C575" s="51"/>
      <c r="D575" s="67"/>
      <c r="E575" s="78"/>
      <c r="F575" s="51"/>
      <c r="G575" s="67"/>
      <c r="H575" s="51"/>
      <c r="I575" s="51"/>
      <c r="J575" s="51"/>
      <c r="K575" s="67"/>
      <c r="L575" s="72"/>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c r="AW575" s="51"/>
      <c r="AX575" s="51"/>
      <c r="AY575" s="51"/>
      <c r="AZ575" s="51"/>
      <c r="BA575" s="51"/>
      <c r="BB575" s="51"/>
      <c r="BC575" s="51"/>
      <c r="BD575" s="51"/>
      <c r="BE575" s="51"/>
      <c r="BF575" s="51"/>
      <c r="BG575" s="51"/>
      <c r="BH575" s="51"/>
      <c r="BI575" s="51"/>
      <c r="BJ575" s="51"/>
      <c r="BK575" s="51"/>
      <c r="BL575" s="51"/>
      <c r="BM575" s="51"/>
      <c r="BN575" s="51"/>
      <c r="BO575" s="51"/>
      <c r="BP575" s="51"/>
      <c r="BQ575" s="51"/>
      <c r="BR575" s="51"/>
      <c r="BS575" s="51"/>
      <c r="BT575" s="51"/>
      <c r="BU575" s="51"/>
      <c r="BV575" s="51"/>
      <c r="BW575" s="51"/>
      <c r="BX575" s="51"/>
      <c r="BY575" s="51"/>
      <c r="BZ575" s="51"/>
      <c r="CA575" s="51"/>
      <c r="CB575" s="51"/>
      <c r="CC575" s="51"/>
      <c r="CD575" s="51"/>
      <c r="CE575" s="51"/>
      <c r="CF575" s="51"/>
      <c r="CG575" s="51"/>
      <c r="CH575" s="51"/>
      <c r="CI575" s="51"/>
      <c r="CJ575" s="51"/>
      <c r="CK575" s="51"/>
      <c r="CL575" s="51"/>
      <c r="CM575" s="51"/>
      <c r="CN575" s="51"/>
      <c r="CO575" s="51"/>
      <c r="CP575" s="51"/>
      <c r="CQ575" s="51"/>
      <c r="CR575" s="51"/>
      <c r="CS575" s="51"/>
      <c r="CT575" s="51"/>
      <c r="CU575" s="51"/>
      <c r="CV575" s="51"/>
      <c r="CW575" s="51"/>
      <c r="CX575" s="51"/>
      <c r="CY575" s="51"/>
      <c r="CZ575" s="51"/>
      <c r="DA575" s="51"/>
      <c r="DB575" s="51"/>
      <c r="DC575" s="51"/>
      <c r="DD575" s="51"/>
      <c r="DE575" s="51"/>
      <c r="DF575" s="51"/>
    </row>
    <row r="576" spans="1:110">
      <c r="A576" s="61"/>
      <c r="C576" s="51"/>
      <c r="D576" s="67"/>
      <c r="E576" s="78"/>
      <c r="F576" s="51"/>
      <c r="G576" s="67"/>
      <c r="H576" s="51"/>
      <c r="I576" s="51"/>
      <c r="J576" s="51"/>
      <c r="K576" s="67"/>
      <c r="L576" s="72"/>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c r="AR576" s="51"/>
      <c r="AS576" s="51"/>
      <c r="AT576" s="51"/>
      <c r="AU576" s="51"/>
      <c r="AV576" s="51"/>
      <c r="AW576" s="51"/>
      <c r="AX576" s="51"/>
      <c r="AY576" s="51"/>
      <c r="AZ576" s="51"/>
      <c r="BA576" s="51"/>
      <c r="BB576" s="51"/>
      <c r="BC576" s="51"/>
      <c r="BD576" s="51"/>
      <c r="BE576" s="51"/>
      <c r="BF576" s="51"/>
      <c r="BG576" s="51"/>
      <c r="BH576" s="51"/>
      <c r="BI576" s="51"/>
      <c r="BJ576" s="51"/>
      <c r="BK576" s="51"/>
      <c r="BL576" s="51"/>
      <c r="BM576" s="51"/>
      <c r="BN576" s="51"/>
      <c r="BO576" s="51"/>
      <c r="BP576" s="51"/>
      <c r="BQ576" s="51"/>
      <c r="BR576" s="51"/>
      <c r="BS576" s="51"/>
      <c r="BT576" s="51"/>
      <c r="BU576" s="51"/>
      <c r="BV576" s="51"/>
      <c r="BW576" s="51"/>
      <c r="BX576" s="51"/>
      <c r="BY576" s="51"/>
      <c r="BZ576" s="51"/>
      <c r="CA576" s="51"/>
      <c r="CB576" s="51"/>
      <c r="CC576" s="51"/>
      <c r="CD576" s="51"/>
      <c r="CE576" s="51"/>
      <c r="CF576" s="51"/>
      <c r="CG576" s="51"/>
      <c r="CH576" s="51"/>
      <c r="CI576" s="51"/>
      <c r="CJ576" s="51"/>
      <c r="CK576" s="51"/>
      <c r="CL576" s="51"/>
      <c r="CM576" s="51"/>
      <c r="CN576" s="51"/>
      <c r="CO576" s="51"/>
      <c r="CP576" s="51"/>
      <c r="CQ576" s="51"/>
      <c r="CR576" s="51"/>
      <c r="CS576" s="51"/>
      <c r="CT576" s="51"/>
      <c r="CU576" s="51"/>
      <c r="CV576" s="51"/>
      <c r="CW576" s="51"/>
      <c r="CX576" s="51"/>
      <c r="CY576" s="51"/>
      <c r="CZ576" s="51"/>
      <c r="DA576" s="51"/>
      <c r="DB576" s="51"/>
      <c r="DC576" s="51"/>
      <c r="DD576" s="51"/>
      <c r="DE576" s="51"/>
      <c r="DF576" s="51"/>
    </row>
    <row r="577" spans="1:110">
      <c r="A577" s="61"/>
      <c r="C577" s="51"/>
      <c r="D577" s="67"/>
      <c r="E577" s="78"/>
      <c r="F577" s="51"/>
      <c r="G577" s="67"/>
      <c r="H577" s="51"/>
      <c r="I577" s="51"/>
      <c r="J577" s="51"/>
      <c r="K577" s="67"/>
      <c r="L577" s="72"/>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c r="AW577" s="51"/>
      <c r="AX577" s="51"/>
      <c r="AY577" s="51"/>
      <c r="AZ577" s="51"/>
      <c r="BA577" s="51"/>
      <c r="BB577" s="51"/>
      <c r="BC577" s="51"/>
      <c r="BD577" s="51"/>
      <c r="BE577" s="51"/>
      <c r="BF577" s="51"/>
      <c r="BG577" s="51"/>
      <c r="BH577" s="51"/>
      <c r="BI577" s="51"/>
      <c r="BJ577" s="51"/>
      <c r="BK577" s="51"/>
      <c r="BL577" s="51"/>
      <c r="BM577" s="51"/>
      <c r="BN577" s="51"/>
      <c r="BO577" s="51"/>
      <c r="BP577" s="51"/>
      <c r="BQ577" s="51"/>
      <c r="BR577" s="51"/>
      <c r="BS577" s="51"/>
      <c r="BT577" s="51"/>
      <c r="BU577" s="51"/>
      <c r="BV577" s="51"/>
      <c r="BW577" s="51"/>
      <c r="BX577" s="51"/>
      <c r="BY577" s="51"/>
      <c r="BZ577" s="51"/>
      <c r="CA577" s="51"/>
      <c r="CB577" s="51"/>
      <c r="CC577" s="51"/>
      <c r="CD577" s="51"/>
      <c r="CE577" s="51"/>
      <c r="CF577" s="51"/>
      <c r="CG577" s="51"/>
      <c r="CH577" s="51"/>
      <c r="CI577" s="51"/>
      <c r="CJ577" s="51"/>
      <c r="CK577" s="51"/>
      <c r="CL577" s="51"/>
      <c r="CM577" s="51"/>
      <c r="CN577" s="51"/>
      <c r="CO577" s="51"/>
      <c r="CP577" s="51"/>
      <c r="CQ577" s="51"/>
      <c r="CR577" s="51"/>
      <c r="CS577" s="51"/>
      <c r="CT577" s="51"/>
      <c r="CU577" s="51"/>
      <c r="CV577" s="51"/>
      <c r="CW577" s="51"/>
      <c r="CX577" s="51"/>
      <c r="CY577" s="51"/>
      <c r="CZ577" s="51"/>
      <c r="DA577" s="51"/>
      <c r="DB577" s="51"/>
      <c r="DC577" s="51"/>
      <c r="DD577" s="51"/>
      <c r="DE577" s="51"/>
      <c r="DF577" s="51"/>
    </row>
    <row r="578" spans="1:110">
      <c r="A578" s="61"/>
      <c r="C578" s="51"/>
      <c r="D578" s="67"/>
      <c r="E578" s="78"/>
      <c r="F578" s="51"/>
      <c r="G578" s="67"/>
      <c r="H578" s="51"/>
      <c r="I578" s="51"/>
      <c r="J578" s="51"/>
      <c r="K578" s="67"/>
      <c r="L578" s="72"/>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c r="AR578" s="51"/>
      <c r="AS578" s="51"/>
      <c r="AT578" s="51"/>
      <c r="AU578" s="51"/>
      <c r="AV578" s="51"/>
      <c r="AW578" s="51"/>
      <c r="AX578" s="51"/>
      <c r="AY578" s="51"/>
      <c r="AZ578" s="51"/>
      <c r="BA578" s="51"/>
      <c r="BB578" s="51"/>
      <c r="BC578" s="51"/>
      <c r="BD578" s="51"/>
      <c r="BE578" s="51"/>
      <c r="BF578" s="51"/>
      <c r="BG578" s="51"/>
      <c r="BH578" s="51"/>
      <c r="BI578" s="51"/>
      <c r="BJ578" s="51"/>
      <c r="BK578" s="51"/>
      <c r="BL578" s="51"/>
      <c r="BM578" s="51"/>
      <c r="BN578" s="51"/>
      <c r="BO578" s="51"/>
      <c r="BP578" s="51"/>
      <c r="BQ578" s="51"/>
      <c r="BR578" s="51"/>
      <c r="BS578" s="51"/>
      <c r="BT578" s="51"/>
      <c r="BU578" s="51"/>
      <c r="BV578" s="51"/>
      <c r="BW578" s="51"/>
      <c r="BX578" s="51"/>
      <c r="BY578" s="51"/>
      <c r="BZ578" s="51"/>
      <c r="CA578" s="51"/>
      <c r="CB578" s="51"/>
      <c r="CC578" s="51"/>
      <c r="CD578" s="51"/>
      <c r="CE578" s="51"/>
      <c r="CF578" s="51"/>
      <c r="CG578" s="51"/>
      <c r="CH578" s="51"/>
      <c r="CI578" s="51"/>
      <c r="CJ578" s="51"/>
      <c r="CK578" s="51"/>
      <c r="CL578" s="51"/>
      <c r="CM578" s="51"/>
      <c r="CN578" s="51"/>
      <c r="CO578" s="51"/>
      <c r="CP578" s="51"/>
      <c r="CQ578" s="51"/>
      <c r="CR578" s="51"/>
      <c r="CS578" s="51"/>
      <c r="CT578" s="51"/>
      <c r="CU578" s="51"/>
      <c r="CV578" s="51"/>
      <c r="CW578" s="51"/>
      <c r="CX578" s="51"/>
      <c r="CY578" s="51"/>
      <c r="CZ578" s="51"/>
      <c r="DA578" s="51"/>
      <c r="DB578" s="51"/>
      <c r="DC578" s="51"/>
      <c r="DD578" s="51"/>
      <c r="DE578" s="51"/>
      <c r="DF578" s="51"/>
    </row>
    <row r="579" spans="1:110">
      <c r="A579" s="61"/>
      <c r="C579" s="51"/>
      <c r="D579" s="67"/>
      <c r="E579" s="78"/>
      <c r="F579" s="51"/>
      <c r="G579" s="67"/>
      <c r="H579" s="51"/>
      <c r="I579" s="51"/>
      <c r="J579" s="51"/>
      <c r="K579" s="67"/>
      <c r="L579" s="72"/>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c r="AW579" s="51"/>
      <c r="AX579" s="51"/>
      <c r="AY579" s="51"/>
      <c r="AZ579" s="51"/>
      <c r="BA579" s="51"/>
      <c r="BB579" s="51"/>
      <c r="BC579" s="51"/>
      <c r="BD579" s="51"/>
      <c r="BE579" s="51"/>
      <c r="BF579" s="51"/>
      <c r="BG579" s="51"/>
      <c r="BH579" s="51"/>
      <c r="BI579" s="51"/>
      <c r="BJ579" s="51"/>
      <c r="BK579" s="51"/>
      <c r="BL579" s="51"/>
      <c r="BM579" s="51"/>
      <c r="BN579" s="51"/>
      <c r="BO579" s="51"/>
      <c r="BP579" s="51"/>
      <c r="BQ579" s="51"/>
      <c r="BR579" s="51"/>
      <c r="BS579" s="51"/>
      <c r="BT579" s="51"/>
      <c r="BU579" s="51"/>
      <c r="BV579" s="51"/>
      <c r="BW579" s="51"/>
      <c r="BX579" s="51"/>
      <c r="BY579" s="51"/>
      <c r="BZ579" s="51"/>
      <c r="CA579" s="51"/>
      <c r="CB579" s="51"/>
      <c r="CC579" s="51"/>
      <c r="CD579" s="51"/>
      <c r="CE579" s="51"/>
      <c r="CF579" s="51"/>
      <c r="CG579" s="51"/>
      <c r="CH579" s="51"/>
      <c r="CI579" s="51"/>
      <c r="CJ579" s="51"/>
      <c r="CK579" s="51"/>
      <c r="CL579" s="51"/>
      <c r="CM579" s="51"/>
      <c r="CN579" s="51"/>
      <c r="CO579" s="51"/>
      <c r="CP579" s="51"/>
      <c r="CQ579" s="51"/>
      <c r="CR579" s="51"/>
      <c r="CS579" s="51"/>
      <c r="CT579" s="51"/>
      <c r="CU579" s="51"/>
      <c r="CV579" s="51"/>
      <c r="CW579" s="51"/>
      <c r="CX579" s="51"/>
      <c r="CY579" s="51"/>
      <c r="CZ579" s="51"/>
      <c r="DA579" s="51"/>
      <c r="DB579" s="51"/>
      <c r="DC579" s="51"/>
      <c r="DD579" s="51"/>
      <c r="DE579" s="51"/>
      <c r="DF579" s="51"/>
    </row>
    <row r="580" spans="1:110">
      <c r="A580" s="61"/>
      <c r="C580" s="51"/>
      <c r="D580" s="67"/>
      <c r="E580" s="78"/>
      <c r="F580" s="51"/>
      <c r="G580" s="67"/>
      <c r="H580" s="51"/>
      <c r="I580" s="51"/>
      <c r="J580" s="51"/>
      <c r="K580" s="67"/>
      <c r="L580" s="72"/>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c r="AW580" s="51"/>
      <c r="AX580" s="51"/>
      <c r="AY580" s="51"/>
      <c r="AZ580" s="51"/>
      <c r="BA580" s="51"/>
      <c r="BB580" s="51"/>
      <c r="BC580" s="51"/>
      <c r="BD580" s="51"/>
      <c r="BE580" s="51"/>
      <c r="BF580" s="51"/>
      <c r="BG580" s="51"/>
      <c r="BH580" s="51"/>
      <c r="BI580" s="51"/>
      <c r="BJ580" s="51"/>
      <c r="BK580" s="51"/>
      <c r="BL580" s="51"/>
      <c r="BM580" s="51"/>
      <c r="BN580" s="51"/>
      <c r="BO580" s="51"/>
      <c r="BP580" s="51"/>
      <c r="BQ580" s="51"/>
      <c r="BR580" s="51"/>
      <c r="BS580" s="51"/>
      <c r="BT580" s="51"/>
      <c r="BU580" s="51"/>
      <c r="BV580" s="51"/>
      <c r="BW580" s="51"/>
      <c r="BX580" s="51"/>
      <c r="BY580" s="51"/>
      <c r="BZ580" s="51"/>
      <c r="CA580" s="51"/>
      <c r="CB580" s="51"/>
      <c r="CC580" s="51"/>
      <c r="CD580" s="51"/>
      <c r="CE580" s="51"/>
      <c r="CF580" s="51"/>
      <c r="CG580" s="51"/>
      <c r="CH580" s="51"/>
      <c r="CI580" s="51"/>
      <c r="CJ580" s="51"/>
      <c r="CK580" s="51"/>
      <c r="CL580" s="51"/>
      <c r="CM580" s="51"/>
      <c r="CN580" s="51"/>
      <c r="CO580" s="51"/>
      <c r="CP580" s="51"/>
      <c r="CQ580" s="51"/>
      <c r="CR580" s="51"/>
      <c r="CS580" s="51"/>
      <c r="CT580" s="51"/>
      <c r="CU580" s="51"/>
      <c r="CV580" s="51"/>
      <c r="CW580" s="51"/>
      <c r="CX580" s="51"/>
      <c r="CY580" s="51"/>
      <c r="CZ580" s="51"/>
      <c r="DA580" s="51"/>
      <c r="DB580" s="51"/>
      <c r="DC580" s="51"/>
      <c r="DD580" s="51"/>
      <c r="DE580" s="51"/>
      <c r="DF580" s="51"/>
    </row>
    <row r="581" spans="1:110">
      <c r="A581" s="61"/>
      <c r="C581" s="51"/>
      <c r="D581" s="67"/>
      <c r="E581" s="78"/>
      <c r="F581" s="51"/>
      <c r="G581" s="67"/>
      <c r="H581" s="51"/>
      <c r="I581" s="51"/>
      <c r="J581" s="51"/>
      <c r="K581" s="67"/>
      <c r="L581" s="72"/>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c r="AW581" s="51"/>
      <c r="AX581" s="51"/>
      <c r="AY581" s="51"/>
      <c r="AZ581" s="51"/>
      <c r="BA581" s="51"/>
      <c r="BB581" s="51"/>
      <c r="BC581" s="51"/>
      <c r="BD581" s="51"/>
      <c r="BE581" s="51"/>
      <c r="BF581" s="51"/>
      <c r="BG581" s="51"/>
      <c r="BH581" s="51"/>
      <c r="BI581" s="51"/>
      <c r="BJ581" s="51"/>
      <c r="BK581" s="51"/>
      <c r="BL581" s="51"/>
      <c r="BM581" s="51"/>
      <c r="BN581" s="51"/>
      <c r="BO581" s="51"/>
      <c r="BP581" s="51"/>
      <c r="BQ581" s="51"/>
      <c r="BR581" s="51"/>
      <c r="BS581" s="51"/>
      <c r="BT581" s="51"/>
      <c r="BU581" s="51"/>
      <c r="BV581" s="51"/>
      <c r="BW581" s="51"/>
      <c r="BX581" s="51"/>
      <c r="BY581" s="51"/>
      <c r="BZ581" s="51"/>
      <c r="CA581" s="51"/>
      <c r="CB581" s="51"/>
      <c r="CC581" s="51"/>
      <c r="CD581" s="51"/>
      <c r="CE581" s="51"/>
      <c r="CF581" s="51"/>
      <c r="CG581" s="51"/>
      <c r="CH581" s="51"/>
      <c r="CI581" s="51"/>
      <c r="CJ581" s="51"/>
      <c r="CK581" s="51"/>
      <c r="CL581" s="51"/>
      <c r="CM581" s="51"/>
      <c r="CN581" s="51"/>
      <c r="CO581" s="51"/>
      <c r="CP581" s="51"/>
      <c r="CQ581" s="51"/>
      <c r="CR581" s="51"/>
      <c r="CS581" s="51"/>
      <c r="CT581" s="51"/>
      <c r="CU581" s="51"/>
      <c r="CV581" s="51"/>
      <c r="CW581" s="51"/>
      <c r="CX581" s="51"/>
      <c r="CY581" s="51"/>
      <c r="CZ581" s="51"/>
      <c r="DA581" s="51"/>
      <c r="DB581" s="51"/>
      <c r="DC581" s="51"/>
      <c r="DD581" s="51"/>
      <c r="DE581" s="51"/>
      <c r="DF581" s="51"/>
    </row>
    <row r="582" spans="1:110">
      <c r="A582" s="61"/>
      <c r="C582" s="51"/>
      <c r="D582" s="67"/>
      <c r="E582" s="78"/>
      <c r="F582" s="51"/>
      <c r="G582" s="67"/>
      <c r="H582" s="51"/>
      <c r="I582" s="51"/>
      <c r="J582" s="51"/>
      <c r="K582" s="67"/>
      <c r="L582" s="72"/>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51"/>
      <c r="AY582" s="51"/>
      <c r="AZ582" s="51"/>
      <c r="BA582" s="51"/>
      <c r="BB582" s="51"/>
      <c r="BC582" s="51"/>
      <c r="BD582" s="51"/>
      <c r="BE582" s="51"/>
      <c r="BF582" s="51"/>
      <c r="BG582" s="51"/>
      <c r="BH582" s="51"/>
      <c r="BI582" s="51"/>
      <c r="BJ582" s="51"/>
      <c r="BK582" s="51"/>
      <c r="BL582" s="51"/>
      <c r="BM582" s="51"/>
      <c r="BN582" s="51"/>
      <c r="BO582" s="51"/>
      <c r="BP582" s="51"/>
      <c r="BQ582" s="51"/>
      <c r="BR582" s="51"/>
      <c r="BS582" s="51"/>
      <c r="BT582" s="51"/>
      <c r="BU582" s="51"/>
      <c r="BV582" s="51"/>
      <c r="BW582" s="51"/>
      <c r="BX582" s="51"/>
      <c r="BY582" s="51"/>
      <c r="BZ582" s="51"/>
      <c r="CA582" s="51"/>
      <c r="CB582" s="51"/>
      <c r="CC582" s="51"/>
      <c r="CD582" s="51"/>
      <c r="CE582" s="51"/>
      <c r="CF582" s="51"/>
      <c r="CG582" s="51"/>
      <c r="CH582" s="51"/>
      <c r="CI582" s="51"/>
      <c r="CJ582" s="51"/>
      <c r="CK582" s="51"/>
      <c r="CL582" s="51"/>
      <c r="CM582" s="51"/>
      <c r="CN582" s="51"/>
      <c r="CO582" s="51"/>
      <c r="CP582" s="51"/>
      <c r="CQ582" s="51"/>
      <c r="CR582" s="51"/>
      <c r="CS582" s="51"/>
      <c r="CT582" s="51"/>
      <c r="CU582" s="51"/>
      <c r="CV582" s="51"/>
      <c r="CW582" s="51"/>
      <c r="CX582" s="51"/>
      <c r="CY582" s="51"/>
      <c r="CZ582" s="51"/>
      <c r="DA582" s="51"/>
      <c r="DB582" s="51"/>
      <c r="DC582" s="51"/>
      <c r="DD582" s="51"/>
      <c r="DE582" s="51"/>
      <c r="DF582" s="51"/>
    </row>
    <row r="583" spans="1:110">
      <c r="A583" s="61"/>
      <c r="C583" s="51"/>
      <c r="D583" s="67"/>
      <c r="E583" s="78"/>
      <c r="F583" s="51"/>
      <c r="G583" s="67"/>
      <c r="H583" s="51"/>
      <c r="I583" s="51"/>
      <c r="J583" s="51"/>
      <c r="K583" s="67"/>
      <c r="L583" s="72"/>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c r="AW583" s="51"/>
      <c r="AX583" s="51"/>
      <c r="AY583" s="51"/>
      <c r="AZ583" s="51"/>
      <c r="BA583" s="51"/>
      <c r="BB583" s="51"/>
      <c r="BC583" s="51"/>
      <c r="BD583" s="51"/>
      <c r="BE583" s="51"/>
      <c r="BF583" s="51"/>
      <c r="BG583" s="51"/>
      <c r="BH583" s="51"/>
      <c r="BI583" s="51"/>
      <c r="BJ583" s="51"/>
      <c r="BK583" s="51"/>
      <c r="BL583" s="51"/>
      <c r="BM583" s="51"/>
      <c r="BN583" s="51"/>
      <c r="BO583" s="51"/>
      <c r="BP583" s="51"/>
      <c r="BQ583" s="51"/>
      <c r="BR583" s="51"/>
      <c r="BS583" s="51"/>
      <c r="BT583" s="51"/>
      <c r="BU583" s="51"/>
      <c r="BV583" s="51"/>
      <c r="BW583" s="51"/>
      <c r="BX583" s="51"/>
      <c r="BY583" s="51"/>
      <c r="BZ583" s="51"/>
      <c r="CA583" s="51"/>
      <c r="CB583" s="51"/>
      <c r="CC583" s="51"/>
      <c r="CD583" s="51"/>
      <c r="CE583" s="51"/>
      <c r="CF583" s="51"/>
      <c r="CG583" s="51"/>
      <c r="CH583" s="51"/>
      <c r="CI583" s="51"/>
      <c r="CJ583" s="51"/>
      <c r="CK583" s="51"/>
      <c r="CL583" s="51"/>
      <c r="CM583" s="51"/>
      <c r="CN583" s="51"/>
      <c r="CO583" s="51"/>
      <c r="CP583" s="51"/>
      <c r="CQ583" s="51"/>
      <c r="CR583" s="51"/>
      <c r="CS583" s="51"/>
      <c r="CT583" s="51"/>
      <c r="CU583" s="51"/>
      <c r="CV583" s="51"/>
      <c r="CW583" s="51"/>
      <c r="CX583" s="51"/>
      <c r="CY583" s="51"/>
      <c r="CZ583" s="51"/>
      <c r="DA583" s="51"/>
      <c r="DB583" s="51"/>
      <c r="DC583" s="51"/>
      <c r="DD583" s="51"/>
      <c r="DE583" s="51"/>
      <c r="DF583" s="51"/>
    </row>
    <row r="584" spans="1:110">
      <c r="A584" s="61"/>
      <c r="C584" s="51"/>
      <c r="D584" s="67"/>
      <c r="E584" s="78"/>
      <c r="F584" s="51"/>
      <c r="G584" s="67"/>
      <c r="H584" s="51"/>
      <c r="I584" s="51"/>
      <c r="J584" s="51"/>
      <c r="K584" s="67"/>
      <c r="L584" s="72"/>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c r="AW584" s="51"/>
      <c r="AX584" s="51"/>
      <c r="AY584" s="51"/>
      <c r="AZ584" s="51"/>
      <c r="BA584" s="51"/>
      <c r="BB584" s="51"/>
      <c r="BC584" s="51"/>
      <c r="BD584" s="51"/>
      <c r="BE584" s="51"/>
      <c r="BF584" s="51"/>
      <c r="BG584" s="51"/>
      <c r="BH584" s="51"/>
      <c r="BI584" s="51"/>
      <c r="BJ584" s="51"/>
      <c r="BK584" s="51"/>
      <c r="BL584" s="51"/>
      <c r="BM584" s="51"/>
      <c r="BN584" s="51"/>
      <c r="BO584" s="51"/>
      <c r="BP584" s="51"/>
      <c r="BQ584" s="51"/>
      <c r="BR584" s="51"/>
      <c r="BS584" s="51"/>
      <c r="BT584" s="51"/>
      <c r="BU584" s="51"/>
      <c r="BV584" s="51"/>
      <c r="BW584" s="51"/>
      <c r="BX584" s="51"/>
      <c r="BY584" s="51"/>
      <c r="BZ584" s="51"/>
      <c r="CA584" s="51"/>
      <c r="CB584" s="51"/>
      <c r="CC584" s="51"/>
      <c r="CD584" s="51"/>
      <c r="CE584" s="51"/>
      <c r="CF584" s="51"/>
      <c r="CG584" s="51"/>
      <c r="CH584" s="51"/>
      <c r="CI584" s="51"/>
      <c r="CJ584" s="51"/>
      <c r="CK584" s="51"/>
      <c r="CL584" s="51"/>
      <c r="CM584" s="51"/>
      <c r="CN584" s="51"/>
      <c r="CO584" s="51"/>
      <c r="CP584" s="51"/>
      <c r="CQ584" s="51"/>
      <c r="CR584" s="51"/>
      <c r="CS584" s="51"/>
      <c r="CT584" s="51"/>
      <c r="CU584" s="51"/>
      <c r="CV584" s="51"/>
      <c r="CW584" s="51"/>
      <c r="CX584" s="51"/>
      <c r="CY584" s="51"/>
      <c r="CZ584" s="51"/>
      <c r="DA584" s="51"/>
      <c r="DB584" s="51"/>
      <c r="DC584" s="51"/>
      <c r="DD584" s="51"/>
      <c r="DE584" s="51"/>
      <c r="DF584" s="51"/>
    </row>
    <row r="585" spans="1:110">
      <c r="A585" s="61"/>
      <c r="C585" s="51"/>
      <c r="D585" s="67"/>
      <c r="E585" s="78"/>
      <c r="F585" s="51"/>
      <c r="G585" s="67"/>
      <c r="H585" s="51"/>
      <c r="I585" s="51"/>
      <c r="J585" s="51"/>
      <c r="K585" s="67"/>
      <c r="L585" s="72"/>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c r="BA585" s="51"/>
      <c r="BB585" s="51"/>
      <c r="BC585" s="51"/>
      <c r="BD585" s="51"/>
      <c r="BE585" s="51"/>
      <c r="BF585" s="51"/>
      <c r="BG585" s="51"/>
      <c r="BH585" s="51"/>
      <c r="BI585" s="51"/>
      <c r="BJ585" s="51"/>
      <c r="BK585" s="51"/>
      <c r="BL585" s="51"/>
      <c r="BM585" s="51"/>
      <c r="BN585" s="51"/>
      <c r="BO585" s="51"/>
      <c r="BP585" s="51"/>
      <c r="BQ585" s="51"/>
      <c r="BR585" s="51"/>
      <c r="BS585" s="51"/>
      <c r="BT585" s="51"/>
      <c r="BU585" s="51"/>
      <c r="BV585" s="51"/>
      <c r="BW585" s="51"/>
      <c r="BX585" s="51"/>
      <c r="BY585" s="51"/>
      <c r="BZ585" s="51"/>
      <c r="CA585" s="51"/>
      <c r="CB585" s="51"/>
      <c r="CC585" s="51"/>
      <c r="CD585" s="51"/>
      <c r="CE585" s="51"/>
      <c r="CF585" s="51"/>
      <c r="CG585" s="51"/>
      <c r="CH585" s="51"/>
      <c r="CI585" s="51"/>
      <c r="CJ585" s="51"/>
      <c r="CK585" s="51"/>
      <c r="CL585" s="51"/>
      <c r="CM585" s="51"/>
      <c r="CN585" s="51"/>
      <c r="CO585" s="51"/>
      <c r="CP585" s="51"/>
      <c r="CQ585" s="51"/>
      <c r="CR585" s="51"/>
      <c r="CS585" s="51"/>
      <c r="CT585" s="51"/>
      <c r="CU585" s="51"/>
      <c r="CV585" s="51"/>
      <c r="CW585" s="51"/>
      <c r="CX585" s="51"/>
      <c r="CY585" s="51"/>
      <c r="CZ585" s="51"/>
      <c r="DA585" s="51"/>
      <c r="DB585" s="51"/>
      <c r="DC585" s="51"/>
      <c r="DD585" s="51"/>
      <c r="DE585" s="51"/>
      <c r="DF585" s="51"/>
    </row>
    <row r="586" spans="1:110">
      <c r="A586" s="61"/>
      <c r="C586" s="51"/>
      <c r="D586" s="67"/>
      <c r="E586" s="78"/>
      <c r="F586" s="51"/>
      <c r="G586" s="67"/>
      <c r="H586" s="51"/>
      <c r="I586" s="51"/>
      <c r="J586" s="51"/>
      <c r="K586" s="67"/>
      <c r="L586" s="72"/>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51"/>
      <c r="BC586" s="51"/>
      <c r="BD586" s="51"/>
      <c r="BE586" s="51"/>
      <c r="BF586" s="51"/>
      <c r="BG586" s="51"/>
      <c r="BH586" s="51"/>
      <c r="BI586" s="51"/>
      <c r="BJ586" s="51"/>
      <c r="BK586" s="51"/>
      <c r="BL586" s="51"/>
      <c r="BM586" s="51"/>
      <c r="BN586" s="51"/>
      <c r="BO586" s="51"/>
      <c r="BP586" s="51"/>
      <c r="BQ586" s="51"/>
      <c r="BR586" s="51"/>
      <c r="BS586" s="51"/>
      <c r="BT586" s="51"/>
      <c r="BU586" s="51"/>
      <c r="BV586" s="51"/>
      <c r="BW586" s="51"/>
      <c r="BX586" s="51"/>
      <c r="BY586" s="51"/>
      <c r="BZ586" s="51"/>
      <c r="CA586" s="51"/>
      <c r="CB586" s="51"/>
      <c r="CC586" s="51"/>
      <c r="CD586" s="51"/>
      <c r="CE586" s="51"/>
      <c r="CF586" s="51"/>
      <c r="CG586" s="51"/>
      <c r="CH586" s="51"/>
      <c r="CI586" s="51"/>
      <c r="CJ586" s="51"/>
      <c r="CK586" s="51"/>
      <c r="CL586" s="51"/>
      <c r="CM586" s="51"/>
      <c r="CN586" s="51"/>
      <c r="CO586" s="51"/>
      <c r="CP586" s="51"/>
      <c r="CQ586" s="51"/>
      <c r="CR586" s="51"/>
      <c r="CS586" s="51"/>
      <c r="CT586" s="51"/>
      <c r="CU586" s="51"/>
      <c r="CV586" s="51"/>
      <c r="CW586" s="51"/>
      <c r="CX586" s="51"/>
      <c r="CY586" s="51"/>
      <c r="CZ586" s="51"/>
      <c r="DA586" s="51"/>
      <c r="DB586" s="51"/>
      <c r="DC586" s="51"/>
      <c r="DD586" s="51"/>
      <c r="DE586" s="51"/>
      <c r="DF586" s="51"/>
    </row>
    <row r="587" spans="1:110">
      <c r="A587" s="61"/>
      <c r="C587" s="51"/>
      <c r="D587" s="67"/>
      <c r="E587" s="78"/>
      <c r="F587" s="51"/>
      <c r="G587" s="67"/>
      <c r="H587" s="51"/>
      <c r="I587" s="51"/>
      <c r="J587" s="51"/>
      <c r="K587" s="67"/>
      <c r="L587" s="72"/>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c r="BA587" s="51"/>
      <c r="BB587" s="51"/>
      <c r="BC587" s="51"/>
      <c r="BD587" s="51"/>
      <c r="BE587" s="51"/>
      <c r="BF587" s="51"/>
      <c r="BG587" s="51"/>
      <c r="BH587" s="51"/>
      <c r="BI587" s="51"/>
      <c r="BJ587" s="51"/>
      <c r="BK587" s="51"/>
      <c r="BL587" s="51"/>
      <c r="BM587" s="51"/>
      <c r="BN587" s="51"/>
      <c r="BO587" s="51"/>
      <c r="BP587" s="51"/>
      <c r="BQ587" s="51"/>
      <c r="BR587" s="51"/>
      <c r="BS587" s="51"/>
      <c r="BT587" s="51"/>
      <c r="BU587" s="51"/>
      <c r="BV587" s="51"/>
      <c r="BW587" s="51"/>
      <c r="BX587" s="51"/>
      <c r="BY587" s="51"/>
      <c r="BZ587" s="51"/>
      <c r="CA587" s="51"/>
      <c r="CB587" s="51"/>
      <c r="CC587" s="51"/>
      <c r="CD587" s="51"/>
      <c r="CE587" s="51"/>
      <c r="CF587" s="51"/>
      <c r="CG587" s="51"/>
      <c r="CH587" s="51"/>
      <c r="CI587" s="51"/>
      <c r="CJ587" s="51"/>
      <c r="CK587" s="51"/>
      <c r="CL587" s="51"/>
      <c r="CM587" s="51"/>
      <c r="CN587" s="51"/>
      <c r="CO587" s="51"/>
      <c r="CP587" s="51"/>
      <c r="CQ587" s="51"/>
      <c r="CR587" s="51"/>
      <c r="CS587" s="51"/>
      <c r="CT587" s="51"/>
      <c r="CU587" s="51"/>
      <c r="CV587" s="51"/>
      <c r="CW587" s="51"/>
      <c r="CX587" s="51"/>
      <c r="CY587" s="51"/>
      <c r="CZ587" s="51"/>
      <c r="DA587" s="51"/>
      <c r="DB587" s="51"/>
      <c r="DC587" s="51"/>
      <c r="DD587" s="51"/>
      <c r="DE587" s="51"/>
      <c r="DF587" s="51"/>
    </row>
    <row r="588" spans="1:110">
      <c r="A588" s="61"/>
      <c r="C588" s="51"/>
      <c r="D588" s="67"/>
      <c r="E588" s="78"/>
      <c r="F588" s="51"/>
      <c r="G588" s="67"/>
      <c r="H588" s="51"/>
      <c r="I588" s="51"/>
      <c r="J588" s="51"/>
      <c r="K588" s="67"/>
      <c r="L588" s="72"/>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c r="BD588" s="51"/>
      <c r="BE588" s="51"/>
      <c r="BF588" s="51"/>
      <c r="BG588" s="51"/>
      <c r="BH588" s="51"/>
      <c r="BI588" s="51"/>
      <c r="BJ588" s="51"/>
      <c r="BK588" s="51"/>
      <c r="BL588" s="51"/>
      <c r="BM588" s="51"/>
      <c r="BN588" s="51"/>
      <c r="BO588" s="51"/>
      <c r="BP588" s="51"/>
      <c r="BQ588" s="51"/>
      <c r="BR588" s="51"/>
      <c r="BS588" s="51"/>
      <c r="BT588" s="51"/>
      <c r="BU588" s="51"/>
      <c r="BV588" s="51"/>
      <c r="BW588" s="51"/>
      <c r="BX588" s="51"/>
      <c r="BY588" s="51"/>
      <c r="BZ588" s="51"/>
      <c r="CA588" s="51"/>
      <c r="CB588" s="51"/>
      <c r="CC588" s="51"/>
      <c r="CD588" s="51"/>
      <c r="CE588" s="51"/>
      <c r="CF588" s="51"/>
      <c r="CG588" s="51"/>
      <c r="CH588" s="51"/>
      <c r="CI588" s="51"/>
      <c r="CJ588" s="51"/>
      <c r="CK588" s="51"/>
      <c r="CL588" s="51"/>
      <c r="CM588" s="51"/>
      <c r="CN588" s="51"/>
      <c r="CO588" s="51"/>
      <c r="CP588" s="51"/>
      <c r="CQ588" s="51"/>
      <c r="CR588" s="51"/>
      <c r="CS588" s="51"/>
      <c r="CT588" s="51"/>
      <c r="CU588" s="51"/>
      <c r="CV588" s="51"/>
      <c r="CW588" s="51"/>
      <c r="CX588" s="51"/>
      <c r="CY588" s="51"/>
      <c r="CZ588" s="51"/>
      <c r="DA588" s="51"/>
      <c r="DB588" s="51"/>
      <c r="DC588" s="51"/>
      <c r="DD588" s="51"/>
      <c r="DE588" s="51"/>
      <c r="DF588" s="51"/>
    </row>
    <row r="589" spans="1:110">
      <c r="A589" s="61"/>
      <c r="C589" s="51"/>
      <c r="D589" s="67"/>
      <c r="E589" s="78"/>
      <c r="F589" s="51"/>
      <c r="G589" s="67"/>
      <c r="H589" s="51"/>
      <c r="I589" s="51"/>
      <c r="J589" s="51"/>
      <c r="K589" s="67"/>
      <c r="L589" s="72"/>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c r="BA589" s="51"/>
      <c r="BB589" s="51"/>
      <c r="BC589" s="51"/>
      <c r="BD589" s="51"/>
      <c r="BE589" s="51"/>
      <c r="BF589" s="51"/>
      <c r="BG589" s="51"/>
      <c r="BH589" s="51"/>
      <c r="BI589" s="51"/>
      <c r="BJ589" s="51"/>
      <c r="BK589" s="51"/>
      <c r="BL589" s="51"/>
      <c r="BM589" s="51"/>
      <c r="BN589" s="51"/>
      <c r="BO589" s="51"/>
      <c r="BP589" s="51"/>
      <c r="BQ589" s="51"/>
      <c r="BR589" s="51"/>
      <c r="BS589" s="51"/>
      <c r="BT589" s="51"/>
      <c r="BU589" s="51"/>
      <c r="BV589" s="51"/>
      <c r="BW589" s="51"/>
      <c r="BX589" s="51"/>
      <c r="BY589" s="51"/>
      <c r="BZ589" s="51"/>
      <c r="CA589" s="51"/>
      <c r="CB589" s="51"/>
      <c r="CC589" s="51"/>
      <c r="CD589" s="51"/>
      <c r="CE589" s="51"/>
      <c r="CF589" s="51"/>
      <c r="CG589" s="51"/>
      <c r="CH589" s="51"/>
      <c r="CI589" s="51"/>
      <c r="CJ589" s="51"/>
      <c r="CK589" s="51"/>
      <c r="CL589" s="51"/>
      <c r="CM589" s="51"/>
      <c r="CN589" s="51"/>
      <c r="CO589" s="51"/>
      <c r="CP589" s="51"/>
      <c r="CQ589" s="51"/>
      <c r="CR589" s="51"/>
      <c r="CS589" s="51"/>
      <c r="CT589" s="51"/>
      <c r="CU589" s="51"/>
      <c r="CV589" s="51"/>
      <c r="CW589" s="51"/>
      <c r="CX589" s="51"/>
      <c r="CY589" s="51"/>
      <c r="CZ589" s="51"/>
      <c r="DA589" s="51"/>
      <c r="DB589" s="51"/>
      <c r="DC589" s="51"/>
      <c r="DD589" s="51"/>
      <c r="DE589" s="51"/>
      <c r="DF589" s="51"/>
    </row>
    <row r="590" spans="1:110">
      <c r="A590" s="61"/>
      <c r="C590" s="51"/>
      <c r="D590" s="67"/>
      <c r="E590" s="78"/>
      <c r="F590" s="51"/>
      <c r="G590" s="67"/>
      <c r="H590" s="51"/>
      <c r="I590" s="51"/>
      <c r="J590" s="51"/>
      <c r="K590" s="67"/>
      <c r="L590" s="72"/>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c r="AW590" s="51"/>
      <c r="AX590" s="51"/>
      <c r="AY590" s="51"/>
      <c r="AZ590" s="51"/>
      <c r="BA590" s="51"/>
      <c r="BB590" s="51"/>
      <c r="BC590" s="51"/>
      <c r="BD590" s="51"/>
      <c r="BE590" s="51"/>
      <c r="BF590" s="51"/>
      <c r="BG590" s="51"/>
      <c r="BH590" s="51"/>
      <c r="BI590" s="51"/>
      <c r="BJ590" s="51"/>
      <c r="BK590" s="51"/>
      <c r="BL590" s="51"/>
      <c r="BM590" s="51"/>
      <c r="BN590" s="51"/>
      <c r="BO590" s="51"/>
      <c r="BP590" s="51"/>
      <c r="BQ590" s="51"/>
      <c r="BR590" s="51"/>
      <c r="BS590" s="51"/>
      <c r="BT590" s="51"/>
      <c r="BU590" s="51"/>
      <c r="BV590" s="51"/>
      <c r="BW590" s="51"/>
      <c r="BX590" s="51"/>
      <c r="BY590" s="51"/>
      <c r="BZ590" s="51"/>
      <c r="CA590" s="51"/>
      <c r="CB590" s="51"/>
      <c r="CC590" s="51"/>
      <c r="CD590" s="51"/>
      <c r="CE590" s="51"/>
      <c r="CF590" s="51"/>
      <c r="CG590" s="51"/>
      <c r="CH590" s="51"/>
      <c r="CI590" s="51"/>
      <c r="CJ590" s="51"/>
      <c r="CK590" s="51"/>
      <c r="CL590" s="51"/>
      <c r="CM590" s="51"/>
      <c r="CN590" s="51"/>
      <c r="CO590" s="51"/>
      <c r="CP590" s="51"/>
      <c r="CQ590" s="51"/>
      <c r="CR590" s="51"/>
      <c r="CS590" s="51"/>
      <c r="CT590" s="51"/>
      <c r="CU590" s="51"/>
      <c r="CV590" s="51"/>
      <c r="CW590" s="51"/>
      <c r="CX590" s="51"/>
      <c r="CY590" s="51"/>
      <c r="CZ590" s="51"/>
      <c r="DA590" s="51"/>
      <c r="DB590" s="51"/>
      <c r="DC590" s="51"/>
      <c r="DD590" s="51"/>
      <c r="DE590" s="51"/>
      <c r="DF590" s="51"/>
    </row>
    <row r="591" spans="1:110">
      <c r="A591" s="61"/>
      <c r="C591" s="51"/>
      <c r="D591" s="67"/>
      <c r="E591" s="78"/>
      <c r="F591" s="51"/>
      <c r="G591" s="67"/>
      <c r="H591" s="51"/>
      <c r="I591" s="51"/>
      <c r="J591" s="51"/>
      <c r="K591" s="67"/>
      <c r="L591" s="72"/>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c r="AR591" s="51"/>
      <c r="AS591" s="51"/>
      <c r="AT591" s="51"/>
      <c r="AU591" s="51"/>
      <c r="AV591" s="51"/>
      <c r="AW591" s="51"/>
      <c r="AX591" s="51"/>
      <c r="AY591" s="51"/>
      <c r="AZ591" s="51"/>
      <c r="BA591" s="51"/>
      <c r="BB591" s="51"/>
      <c r="BC591" s="51"/>
      <c r="BD591" s="51"/>
      <c r="BE591" s="51"/>
      <c r="BF591" s="51"/>
      <c r="BG591" s="51"/>
      <c r="BH591" s="51"/>
      <c r="BI591" s="51"/>
      <c r="BJ591" s="51"/>
      <c r="BK591" s="51"/>
      <c r="BL591" s="51"/>
      <c r="BM591" s="51"/>
      <c r="BN591" s="51"/>
      <c r="BO591" s="51"/>
      <c r="BP591" s="51"/>
      <c r="BQ591" s="51"/>
      <c r="BR591" s="51"/>
      <c r="BS591" s="51"/>
      <c r="BT591" s="51"/>
      <c r="BU591" s="51"/>
      <c r="BV591" s="51"/>
      <c r="BW591" s="51"/>
      <c r="BX591" s="51"/>
      <c r="BY591" s="51"/>
      <c r="BZ591" s="51"/>
      <c r="CA591" s="51"/>
      <c r="CB591" s="51"/>
      <c r="CC591" s="51"/>
      <c r="CD591" s="51"/>
      <c r="CE591" s="51"/>
      <c r="CF591" s="51"/>
      <c r="CG591" s="51"/>
      <c r="CH591" s="51"/>
      <c r="CI591" s="51"/>
      <c r="CJ591" s="51"/>
      <c r="CK591" s="51"/>
      <c r="CL591" s="51"/>
      <c r="CM591" s="51"/>
      <c r="CN591" s="51"/>
      <c r="CO591" s="51"/>
      <c r="CP591" s="51"/>
      <c r="CQ591" s="51"/>
      <c r="CR591" s="51"/>
      <c r="CS591" s="51"/>
      <c r="CT591" s="51"/>
      <c r="CU591" s="51"/>
      <c r="CV591" s="51"/>
      <c r="CW591" s="51"/>
      <c r="CX591" s="51"/>
      <c r="CY591" s="51"/>
      <c r="CZ591" s="51"/>
      <c r="DA591" s="51"/>
      <c r="DB591" s="51"/>
      <c r="DC591" s="51"/>
      <c r="DD591" s="51"/>
      <c r="DE591" s="51"/>
      <c r="DF591" s="51"/>
    </row>
    <row r="592" spans="1:110">
      <c r="A592" s="61"/>
      <c r="C592" s="51"/>
      <c r="D592" s="67"/>
      <c r="E592" s="78"/>
      <c r="F592" s="51"/>
      <c r="G592" s="67"/>
      <c r="H592" s="51"/>
      <c r="I592" s="51"/>
      <c r="J592" s="51"/>
      <c r="K592" s="67"/>
      <c r="L592" s="72"/>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c r="AW592" s="51"/>
      <c r="AX592" s="51"/>
      <c r="AY592" s="51"/>
      <c r="AZ592" s="51"/>
      <c r="BA592" s="51"/>
      <c r="BB592" s="51"/>
      <c r="BC592" s="51"/>
      <c r="BD592" s="51"/>
      <c r="BE592" s="51"/>
      <c r="BF592" s="51"/>
      <c r="BG592" s="51"/>
      <c r="BH592" s="51"/>
      <c r="BI592" s="51"/>
      <c r="BJ592" s="51"/>
      <c r="BK592" s="51"/>
      <c r="BL592" s="51"/>
      <c r="BM592" s="51"/>
      <c r="BN592" s="51"/>
      <c r="BO592" s="51"/>
      <c r="BP592" s="51"/>
      <c r="BQ592" s="51"/>
      <c r="BR592" s="51"/>
      <c r="BS592" s="51"/>
      <c r="BT592" s="51"/>
      <c r="BU592" s="51"/>
      <c r="BV592" s="51"/>
      <c r="BW592" s="51"/>
      <c r="BX592" s="51"/>
      <c r="BY592" s="51"/>
      <c r="BZ592" s="51"/>
      <c r="CA592" s="51"/>
      <c r="CB592" s="51"/>
      <c r="CC592" s="51"/>
      <c r="CD592" s="51"/>
      <c r="CE592" s="51"/>
      <c r="CF592" s="51"/>
      <c r="CG592" s="51"/>
      <c r="CH592" s="51"/>
      <c r="CI592" s="51"/>
      <c r="CJ592" s="51"/>
      <c r="CK592" s="51"/>
      <c r="CL592" s="51"/>
      <c r="CM592" s="51"/>
      <c r="CN592" s="51"/>
      <c r="CO592" s="51"/>
      <c r="CP592" s="51"/>
      <c r="CQ592" s="51"/>
      <c r="CR592" s="51"/>
      <c r="CS592" s="51"/>
      <c r="CT592" s="51"/>
      <c r="CU592" s="51"/>
      <c r="CV592" s="51"/>
      <c r="CW592" s="51"/>
      <c r="CX592" s="51"/>
      <c r="CY592" s="51"/>
      <c r="CZ592" s="51"/>
      <c r="DA592" s="51"/>
      <c r="DB592" s="51"/>
      <c r="DC592" s="51"/>
      <c r="DD592" s="51"/>
      <c r="DE592" s="51"/>
      <c r="DF592" s="51"/>
    </row>
    <row r="593" spans="1:110">
      <c r="A593" s="61"/>
      <c r="C593" s="51"/>
      <c r="D593" s="67"/>
      <c r="E593" s="78"/>
      <c r="F593" s="51"/>
      <c r="G593" s="67"/>
      <c r="H593" s="51"/>
      <c r="I593" s="51"/>
      <c r="J593" s="51"/>
      <c r="K593" s="67"/>
      <c r="L593" s="72"/>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c r="AT593" s="51"/>
      <c r="AU593" s="51"/>
      <c r="AV593" s="51"/>
      <c r="AW593" s="51"/>
      <c r="AX593" s="51"/>
      <c r="AY593" s="51"/>
      <c r="AZ593" s="51"/>
      <c r="BA593" s="51"/>
      <c r="BB593" s="51"/>
      <c r="BC593" s="51"/>
      <c r="BD593" s="51"/>
      <c r="BE593" s="51"/>
      <c r="BF593" s="51"/>
      <c r="BG593" s="51"/>
      <c r="BH593" s="51"/>
      <c r="BI593" s="51"/>
      <c r="BJ593" s="51"/>
      <c r="BK593" s="51"/>
      <c r="BL593" s="51"/>
      <c r="BM593" s="51"/>
      <c r="BN593" s="51"/>
      <c r="BO593" s="51"/>
      <c r="BP593" s="51"/>
      <c r="BQ593" s="51"/>
      <c r="BR593" s="51"/>
      <c r="BS593" s="51"/>
      <c r="BT593" s="51"/>
      <c r="BU593" s="51"/>
      <c r="BV593" s="51"/>
      <c r="BW593" s="51"/>
      <c r="BX593" s="51"/>
      <c r="BY593" s="51"/>
      <c r="BZ593" s="51"/>
      <c r="CA593" s="51"/>
      <c r="CB593" s="51"/>
      <c r="CC593" s="51"/>
      <c r="CD593" s="51"/>
      <c r="CE593" s="51"/>
      <c r="CF593" s="51"/>
      <c r="CG593" s="51"/>
      <c r="CH593" s="51"/>
      <c r="CI593" s="51"/>
      <c r="CJ593" s="51"/>
      <c r="CK593" s="51"/>
      <c r="CL593" s="51"/>
      <c r="CM593" s="51"/>
      <c r="CN593" s="51"/>
      <c r="CO593" s="51"/>
      <c r="CP593" s="51"/>
      <c r="CQ593" s="51"/>
      <c r="CR593" s="51"/>
      <c r="CS593" s="51"/>
      <c r="CT593" s="51"/>
      <c r="CU593" s="51"/>
      <c r="CV593" s="51"/>
      <c r="CW593" s="51"/>
      <c r="CX593" s="51"/>
      <c r="CY593" s="51"/>
      <c r="CZ593" s="51"/>
      <c r="DA593" s="51"/>
      <c r="DB593" s="51"/>
      <c r="DC593" s="51"/>
      <c r="DD593" s="51"/>
      <c r="DE593" s="51"/>
      <c r="DF593" s="51"/>
    </row>
    <row r="594" spans="1:110">
      <c r="A594" s="61"/>
      <c r="C594" s="51"/>
      <c r="D594" s="67"/>
      <c r="E594" s="78"/>
      <c r="F594" s="51"/>
      <c r="G594" s="67"/>
      <c r="H594" s="51"/>
      <c r="I594" s="51"/>
      <c r="J594" s="51"/>
      <c r="K594" s="67"/>
      <c r="L594" s="72"/>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c r="AW594" s="51"/>
      <c r="AX594" s="51"/>
      <c r="AY594" s="51"/>
      <c r="AZ594" s="51"/>
      <c r="BA594" s="51"/>
      <c r="BB594" s="51"/>
      <c r="BC594" s="51"/>
      <c r="BD594" s="51"/>
      <c r="BE594" s="51"/>
      <c r="BF594" s="51"/>
      <c r="BG594" s="51"/>
      <c r="BH594" s="51"/>
      <c r="BI594" s="51"/>
      <c r="BJ594" s="51"/>
      <c r="BK594" s="51"/>
      <c r="BL594" s="51"/>
      <c r="BM594" s="51"/>
      <c r="BN594" s="51"/>
      <c r="BO594" s="51"/>
      <c r="BP594" s="51"/>
      <c r="BQ594" s="51"/>
      <c r="BR594" s="51"/>
      <c r="BS594" s="51"/>
      <c r="BT594" s="51"/>
      <c r="BU594" s="51"/>
      <c r="BV594" s="51"/>
      <c r="BW594" s="51"/>
      <c r="BX594" s="51"/>
      <c r="BY594" s="51"/>
      <c r="BZ594" s="51"/>
      <c r="CA594" s="51"/>
      <c r="CB594" s="51"/>
      <c r="CC594" s="51"/>
      <c r="CD594" s="51"/>
      <c r="CE594" s="51"/>
      <c r="CF594" s="51"/>
      <c r="CG594" s="51"/>
      <c r="CH594" s="51"/>
      <c r="CI594" s="51"/>
      <c r="CJ594" s="51"/>
      <c r="CK594" s="51"/>
      <c r="CL594" s="51"/>
      <c r="CM594" s="51"/>
      <c r="CN594" s="51"/>
      <c r="CO594" s="51"/>
      <c r="CP594" s="51"/>
      <c r="CQ594" s="51"/>
      <c r="CR594" s="51"/>
      <c r="CS594" s="51"/>
      <c r="CT594" s="51"/>
      <c r="CU594" s="51"/>
      <c r="CV594" s="51"/>
      <c r="CW594" s="51"/>
      <c r="CX594" s="51"/>
      <c r="CY594" s="51"/>
      <c r="CZ594" s="51"/>
      <c r="DA594" s="51"/>
      <c r="DB594" s="51"/>
      <c r="DC594" s="51"/>
      <c r="DD594" s="51"/>
      <c r="DE594" s="51"/>
      <c r="DF594" s="51"/>
    </row>
    <row r="595" spans="1:110">
      <c r="A595" s="61"/>
      <c r="C595" s="51"/>
      <c r="D595" s="67"/>
      <c r="E595" s="78"/>
      <c r="F595" s="51"/>
      <c r="G595" s="67"/>
      <c r="H595" s="51"/>
      <c r="I595" s="51"/>
      <c r="J595" s="51"/>
      <c r="K595" s="67"/>
      <c r="L595" s="72"/>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c r="AW595" s="51"/>
      <c r="AX595" s="51"/>
      <c r="AY595" s="51"/>
      <c r="AZ595" s="51"/>
      <c r="BA595" s="51"/>
      <c r="BB595" s="51"/>
      <c r="BC595" s="51"/>
      <c r="BD595" s="51"/>
      <c r="BE595" s="51"/>
      <c r="BF595" s="51"/>
      <c r="BG595" s="51"/>
      <c r="BH595" s="51"/>
      <c r="BI595" s="51"/>
      <c r="BJ595" s="51"/>
      <c r="BK595" s="51"/>
      <c r="BL595" s="51"/>
      <c r="BM595" s="51"/>
      <c r="BN595" s="51"/>
      <c r="BO595" s="51"/>
      <c r="BP595" s="51"/>
      <c r="BQ595" s="51"/>
      <c r="BR595" s="51"/>
      <c r="BS595" s="51"/>
      <c r="BT595" s="51"/>
      <c r="BU595" s="51"/>
      <c r="BV595" s="51"/>
      <c r="BW595" s="51"/>
      <c r="BX595" s="51"/>
      <c r="BY595" s="51"/>
      <c r="BZ595" s="51"/>
      <c r="CA595" s="51"/>
      <c r="CB595" s="51"/>
      <c r="CC595" s="51"/>
      <c r="CD595" s="51"/>
      <c r="CE595" s="51"/>
      <c r="CF595" s="51"/>
      <c r="CG595" s="51"/>
      <c r="CH595" s="51"/>
      <c r="CI595" s="51"/>
      <c r="CJ595" s="51"/>
      <c r="CK595" s="51"/>
      <c r="CL595" s="51"/>
      <c r="CM595" s="51"/>
      <c r="CN595" s="51"/>
      <c r="CO595" s="51"/>
      <c r="CP595" s="51"/>
      <c r="CQ595" s="51"/>
      <c r="CR595" s="51"/>
      <c r="CS595" s="51"/>
      <c r="CT595" s="51"/>
      <c r="CU595" s="51"/>
      <c r="CV595" s="51"/>
      <c r="CW595" s="51"/>
      <c r="CX595" s="51"/>
      <c r="CY595" s="51"/>
      <c r="CZ595" s="51"/>
      <c r="DA595" s="51"/>
      <c r="DB595" s="51"/>
      <c r="DC595" s="51"/>
      <c r="DD595" s="51"/>
      <c r="DE595" s="51"/>
      <c r="DF595" s="51"/>
    </row>
    <row r="596" spans="1:110">
      <c r="A596" s="61"/>
      <c r="C596" s="51"/>
      <c r="D596" s="67"/>
      <c r="E596" s="78"/>
      <c r="F596" s="51"/>
      <c r="G596" s="67"/>
      <c r="H596" s="51"/>
      <c r="I596" s="51"/>
      <c r="J596" s="51"/>
      <c r="K596" s="67"/>
      <c r="L596" s="72"/>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c r="AP596" s="51"/>
      <c r="AQ596" s="51"/>
      <c r="AR596" s="51"/>
      <c r="AS596" s="51"/>
      <c r="AT596" s="51"/>
      <c r="AU596" s="51"/>
      <c r="AV596" s="51"/>
      <c r="AW596" s="51"/>
      <c r="AX596" s="51"/>
      <c r="AY596" s="51"/>
      <c r="AZ596" s="51"/>
      <c r="BA596" s="51"/>
      <c r="BB596" s="51"/>
      <c r="BC596" s="51"/>
      <c r="BD596" s="51"/>
      <c r="BE596" s="51"/>
      <c r="BF596" s="51"/>
      <c r="BG596" s="51"/>
      <c r="BH596" s="51"/>
      <c r="BI596" s="51"/>
      <c r="BJ596" s="51"/>
      <c r="BK596" s="51"/>
      <c r="BL596" s="51"/>
      <c r="BM596" s="51"/>
      <c r="BN596" s="51"/>
      <c r="BO596" s="51"/>
      <c r="BP596" s="51"/>
      <c r="BQ596" s="51"/>
      <c r="BR596" s="51"/>
      <c r="BS596" s="51"/>
      <c r="BT596" s="51"/>
      <c r="BU596" s="51"/>
      <c r="BV596" s="51"/>
      <c r="BW596" s="51"/>
      <c r="BX596" s="51"/>
      <c r="BY596" s="51"/>
      <c r="BZ596" s="51"/>
      <c r="CA596" s="51"/>
      <c r="CB596" s="51"/>
      <c r="CC596" s="51"/>
      <c r="CD596" s="51"/>
      <c r="CE596" s="51"/>
      <c r="CF596" s="51"/>
      <c r="CG596" s="51"/>
      <c r="CH596" s="51"/>
      <c r="CI596" s="51"/>
      <c r="CJ596" s="51"/>
      <c r="CK596" s="51"/>
      <c r="CL596" s="51"/>
      <c r="CM596" s="51"/>
      <c r="CN596" s="51"/>
      <c r="CO596" s="51"/>
      <c r="CP596" s="51"/>
      <c r="CQ596" s="51"/>
      <c r="CR596" s="51"/>
      <c r="CS596" s="51"/>
      <c r="CT596" s="51"/>
      <c r="CU596" s="51"/>
      <c r="CV596" s="51"/>
      <c r="CW596" s="51"/>
      <c r="CX596" s="51"/>
      <c r="CY596" s="51"/>
      <c r="CZ596" s="51"/>
      <c r="DA596" s="51"/>
      <c r="DB596" s="51"/>
      <c r="DC596" s="51"/>
      <c r="DD596" s="51"/>
      <c r="DE596" s="51"/>
      <c r="DF596" s="51"/>
    </row>
    <row r="597" spans="1:110">
      <c r="A597" s="61"/>
      <c r="C597" s="51"/>
      <c r="D597" s="67"/>
      <c r="E597" s="78"/>
      <c r="F597" s="51"/>
      <c r="G597" s="67"/>
      <c r="H597" s="51"/>
      <c r="I597" s="51"/>
      <c r="J597" s="51"/>
      <c r="K597" s="67"/>
      <c r="L597" s="72"/>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c r="AN597" s="51"/>
      <c r="AO597" s="51"/>
      <c r="AP597" s="51"/>
      <c r="AQ597" s="51"/>
      <c r="AR597" s="51"/>
      <c r="AS597" s="51"/>
      <c r="AT597" s="51"/>
      <c r="AU597" s="51"/>
      <c r="AV597" s="51"/>
      <c r="AW597" s="51"/>
      <c r="AX597" s="51"/>
      <c r="AY597" s="51"/>
      <c r="AZ597" s="51"/>
      <c r="BA597" s="51"/>
      <c r="BB597" s="51"/>
      <c r="BC597" s="51"/>
      <c r="BD597" s="51"/>
      <c r="BE597" s="51"/>
      <c r="BF597" s="51"/>
      <c r="BG597" s="51"/>
      <c r="BH597" s="51"/>
      <c r="BI597" s="51"/>
      <c r="BJ597" s="51"/>
      <c r="BK597" s="51"/>
      <c r="BL597" s="51"/>
      <c r="BM597" s="51"/>
      <c r="BN597" s="51"/>
      <c r="BO597" s="51"/>
      <c r="BP597" s="51"/>
      <c r="BQ597" s="51"/>
      <c r="BR597" s="51"/>
      <c r="BS597" s="51"/>
      <c r="BT597" s="51"/>
      <c r="BU597" s="51"/>
      <c r="BV597" s="51"/>
      <c r="BW597" s="51"/>
      <c r="BX597" s="51"/>
      <c r="BY597" s="51"/>
      <c r="BZ597" s="51"/>
      <c r="CA597" s="51"/>
      <c r="CB597" s="51"/>
      <c r="CC597" s="51"/>
      <c r="CD597" s="51"/>
      <c r="CE597" s="51"/>
      <c r="CF597" s="51"/>
      <c r="CG597" s="51"/>
      <c r="CH597" s="51"/>
      <c r="CI597" s="51"/>
      <c r="CJ597" s="51"/>
      <c r="CK597" s="51"/>
      <c r="CL597" s="51"/>
      <c r="CM597" s="51"/>
      <c r="CN597" s="51"/>
      <c r="CO597" s="51"/>
      <c r="CP597" s="51"/>
      <c r="CQ597" s="51"/>
      <c r="CR597" s="51"/>
      <c r="CS597" s="51"/>
      <c r="CT597" s="51"/>
      <c r="CU597" s="51"/>
      <c r="CV597" s="51"/>
      <c r="CW597" s="51"/>
      <c r="CX597" s="51"/>
      <c r="CY597" s="51"/>
      <c r="CZ597" s="51"/>
      <c r="DA597" s="51"/>
      <c r="DB597" s="51"/>
      <c r="DC597" s="51"/>
      <c r="DD597" s="51"/>
      <c r="DE597" s="51"/>
      <c r="DF597" s="51"/>
    </row>
    <row r="598" spans="1:110">
      <c r="A598" s="61"/>
      <c r="C598" s="51"/>
      <c r="D598" s="67"/>
      <c r="E598" s="78"/>
      <c r="F598" s="51"/>
      <c r="G598" s="67"/>
      <c r="H598" s="51"/>
      <c r="I598" s="51"/>
      <c r="J598" s="51"/>
      <c r="K598" s="67"/>
      <c r="L598" s="72"/>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c r="AN598" s="51"/>
      <c r="AO598" s="51"/>
      <c r="AP598" s="51"/>
      <c r="AQ598" s="51"/>
      <c r="AR598" s="51"/>
      <c r="AS598" s="51"/>
      <c r="AT598" s="51"/>
      <c r="AU598" s="51"/>
      <c r="AV598" s="51"/>
      <c r="AW598" s="51"/>
      <c r="AX598" s="51"/>
      <c r="AY598" s="51"/>
      <c r="AZ598" s="51"/>
      <c r="BA598" s="51"/>
      <c r="BB598" s="51"/>
      <c r="BC598" s="51"/>
      <c r="BD598" s="51"/>
      <c r="BE598" s="51"/>
      <c r="BF598" s="51"/>
      <c r="BG598" s="51"/>
      <c r="BH598" s="51"/>
      <c r="BI598" s="51"/>
      <c r="BJ598" s="51"/>
      <c r="BK598" s="51"/>
      <c r="BL598" s="51"/>
      <c r="BM598" s="51"/>
      <c r="BN598" s="51"/>
      <c r="BO598" s="51"/>
      <c r="BP598" s="51"/>
      <c r="BQ598" s="51"/>
      <c r="BR598" s="51"/>
      <c r="BS598" s="51"/>
      <c r="BT598" s="51"/>
      <c r="BU598" s="51"/>
      <c r="BV598" s="51"/>
      <c r="BW598" s="51"/>
      <c r="BX598" s="51"/>
      <c r="BY598" s="51"/>
      <c r="BZ598" s="51"/>
      <c r="CA598" s="51"/>
      <c r="CB598" s="51"/>
      <c r="CC598" s="51"/>
      <c r="CD598" s="51"/>
      <c r="CE598" s="51"/>
      <c r="CF598" s="51"/>
      <c r="CG598" s="51"/>
      <c r="CH598" s="51"/>
      <c r="CI598" s="51"/>
      <c r="CJ598" s="51"/>
      <c r="CK598" s="51"/>
      <c r="CL598" s="51"/>
      <c r="CM598" s="51"/>
      <c r="CN598" s="51"/>
      <c r="CO598" s="51"/>
      <c r="CP598" s="51"/>
      <c r="CQ598" s="51"/>
      <c r="CR598" s="51"/>
      <c r="CS598" s="51"/>
      <c r="CT598" s="51"/>
      <c r="CU598" s="51"/>
      <c r="CV598" s="51"/>
      <c r="CW598" s="51"/>
      <c r="CX598" s="51"/>
      <c r="CY598" s="51"/>
      <c r="CZ598" s="51"/>
      <c r="DA598" s="51"/>
      <c r="DB598" s="51"/>
      <c r="DC598" s="51"/>
      <c r="DD598" s="51"/>
      <c r="DE598" s="51"/>
      <c r="DF598" s="51"/>
    </row>
    <row r="599" spans="1:110">
      <c r="A599" s="61"/>
      <c r="C599" s="51"/>
      <c r="D599" s="67"/>
      <c r="E599" s="78"/>
      <c r="F599" s="51"/>
      <c r="G599" s="67"/>
      <c r="H599" s="51"/>
      <c r="I599" s="51"/>
      <c r="J599" s="51"/>
      <c r="K599" s="67"/>
      <c r="L599" s="72"/>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c r="AN599" s="51"/>
      <c r="AO599" s="51"/>
      <c r="AP599" s="51"/>
      <c r="AQ599" s="51"/>
      <c r="AR599" s="51"/>
      <c r="AS599" s="51"/>
      <c r="AT599" s="51"/>
      <c r="AU599" s="51"/>
      <c r="AV599" s="51"/>
      <c r="AW599" s="51"/>
      <c r="AX599" s="51"/>
      <c r="AY599" s="51"/>
      <c r="AZ599" s="51"/>
      <c r="BA599" s="51"/>
      <c r="BB599" s="51"/>
      <c r="BC599" s="51"/>
      <c r="BD599" s="51"/>
      <c r="BE599" s="51"/>
      <c r="BF599" s="51"/>
      <c r="BG599" s="51"/>
      <c r="BH599" s="51"/>
      <c r="BI599" s="51"/>
      <c r="BJ599" s="51"/>
      <c r="BK599" s="51"/>
      <c r="BL599" s="51"/>
      <c r="BM599" s="51"/>
      <c r="BN599" s="51"/>
      <c r="BO599" s="51"/>
      <c r="BP599" s="51"/>
      <c r="BQ599" s="51"/>
      <c r="BR599" s="51"/>
      <c r="BS599" s="51"/>
      <c r="BT599" s="51"/>
      <c r="BU599" s="51"/>
      <c r="BV599" s="51"/>
      <c r="BW599" s="51"/>
      <c r="BX599" s="51"/>
      <c r="BY599" s="51"/>
      <c r="BZ599" s="51"/>
      <c r="CA599" s="51"/>
      <c r="CB599" s="51"/>
      <c r="CC599" s="51"/>
      <c r="CD599" s="51"/>
      <c r="CE599" s="51"/>
      <c r="CF599" s="51"/>
      <c r="CG599" s="51"/>
      <c r="CH599" s="51"/>
      <c r="CI599" s="51"/>
      <c r="CJ599" s="51"/>
      <c r="CK599" s="51"/>
      <c r="CL599" s="51"/>
      <c r="CM599" s="51"/>
      <c r="CN599" s="51"/>
      <c r="CO599" s="51"/>
      <c r="CP599" s="51"/>
      <c r="CQ599" s="51"/>
      <c r="CR599" s="51"/>
      <c r="CS599" s="51"/>
      <c r="CT599" s="51"/>
      <c r="CU599" s="51"/>
      <c r="CV599" s="51"/>
      <c r="CW599" s="51"/>
      <c r="CX599" s="51"/>
      <c r="CY599" s="51"/>
      <c r="CZ599" s="51"/>
      <c r="DA599" s="51"/>
      <c r="DB599" s="51"/>
      <c r="DC599" s="51"/>
      <c r="DD599" s="51"/>
      <c r="DE599" s="51"/>
      <c r="DF599" s="51"/>
    </row>
    <row r="600" spans="1:110">
      <c r="A600" s="61"/>
      <c r="C600" s="51"/>
      <c r="D600" s="67"/>
      <c r="E600" s="78"/>
      <c r="F600" s="51"/>
      <c r="G600" s="67"/>
      <c r="H600" s="51"/>
      <c r="I600" s="51"/>
      <c r="J600" s="51"/>
      <c r="K600" s="67"/>
      <c r="L600" s="72"/>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c r="AW600" s="51"/>
      <c r="AX600" s="51"/>
      <c r="AY600" s="51"/>
      <c r="AZ600" s="51"/>
      <c r="BA600" s="51"/>
      <c r="BB600" s="51"/>
      <c r="BC600" s="51"/>
      <c r="BD600" s="51"/>
      <c r="BE600" s="51"/>
      <c r="BF600" s="51"/>
      <c r="BG600" s="51"/>
      <c r="BH600" s="51"/>
      <c r="BI600" s="51"/>
      <c r="BJ600" s="51"/>
      <c r="BK600" s="51"/>
      <c r="BL600" s="51"/>
      <c r="BM600" s="51"/>
      <c r="BN600" s="51"/>
      <c r="BO600" s="51"/>
      <c r="BP600" s="51"/>
      <c r="BQ600" s="51"/>
      <c r="BR600" s="51"/>
      <c r="BS600" s="51"/>
      <c r="BT600" s="51"/>
      <c r="BU600" s="51"/>
      <c r="BV600" s="51"/>
      <c r="BW600" s="51"/>
      <c r="BX600" s="51"/>
      <c r="BY600" s="51"/>
      <c r="BZ600" s="51"/>
      <c r="CA600" s="51"/>
      <c r="CB600" s="51"/>
      <c r="CC600" s="51"/>
      <c r="CD600" s="51"/>
      <c r="CE600" s="51"/>
      <c r="CF600" s="51"/>
      <c r="CG600" s="51"/>
      <c r="CH600" s="51"/>
      <c r="CI600" s="51"/>
      <c r="CJ600" s="51"/>
      <c r="CK600" s="51"/>
      <c r="CL600" s="51"/>
      <c r="CM600" s="51"/>
      <c r="CN600" s="51"/>
      <c r="CO600" s="51"/>
      <c r="CP600" s="51"/>
      <c r="CQ600" s="51"/>
      <c r="CR600" s="51"/>
      <c r="CS600" s="51"/>
      <c r="CT600" s="51"/>
      <c r="CU600" s="51"/>
      <c r="CV600" s="51"/>
      <c r="CW600" s="51"/>
      <c r="CX600" s="51"/>
      <c r="CY600" s="51"/>
      <c r="CZ600" s="51"/>
      <c r="DA600" s="51"/>
      <c r="DB600" s="51"/>
      <c r="DC600" s="51"/>
      <c r="DD600" s="51"/>
      <c r="DE600" s="51"/>
      <c r="DF600" s="51"/>
    </row>
    <row r="601" spans="1:110">
      <c r="A601" s="61"/>
      <c r="C601" s="51"/>
      <c r="D601" s="67"/>
      <c r="E601" s="78"/>
      <c r="F601" s="51"/>
      <c r="G601" s="67"/>
      <c r="H601" s="51"/>
      <c r="I601" s="51"/>
      <c r="J601" s="51"/>
      <c r="K601" s="67"/>
      <c r="L601" s="72"/>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51"/>
      <c r="AZ601" s="51"/>
      <c r="BA601" s="51"/>
      <c r="BB601" s="51"/>
      <c r="BC601" s="51"/>
      <c r="BD601" s="51"/>
      <c r="BE601" s="51"/>
      <c r="BF601" s="51"/>
      <c r="BG601" s="51"/>
      <c r="BH601" s="51"/>
      <c r="BI601" s="51"/>
      <c r="BJ601" s="51"/>
      <c r="BK601" s="51"/>
      <c r="BL601" s="51"/>
      <c r="BM601" s="51"/>
      <c r="BN601" s="51"/>
      <c r="BO601" s="51"/>
      <c r="BP601" s="51"/>
      <c r="BQ601" s="51"/>
      <c r="BR601" s="51"/>
      <c r="BS601" s="51"/>
      <c r="BT601" s="51"/>
      <c r="BU601" s="51"/>
      <c r="BV601" s="51"/>
      <c r="BW601" s="51"/>
      <c r="BX601" s="51"/>
      <c r="BY601" s="51"/>
      <c r="BZ601" s="51"/>
      <c r="CA601" s="51"/>
      <c r="CB601" s="51"/>
      <c r="CC601" s="51"/>
      <c r="CD601" s="51"/>
      <c r="CE601" s="51"/>
      <c r="CF601" s="51"/>
      <c r="CG601" s="51"/>
      <c r="CH601" s="51"/>
      <c r="CI601" s="51"/>
      <c r="CJ601" s="51"/>
      <c r="CK601" s="51"/>
      <c r="CL601" s="51"/>
      <c r="CM601" s="51"/>
      <c r="CN601" s="51"/>
      <c r="CO601" s="51"/>
      <c r="CP601" s="51"/>
      <c r="CQ601" s="51"/>
      <c r="CR601" s="51"/>
      <c r="CS601" s="51"/>
      <c r="CT601" s="51"/>
      <c r="CU601" s="51"/>
      <c r="CV601" s="51"/>
      <c r="CW601" s="51"/>
      <c r="CX601" s="51"/>
      <c r="CY601" s="51"/>
      <c r="CZ601" s="51"/>
      <c r="DA601" s="51"/>
      <c r="DB601" s="51"/>
      <c r="DC601" s="51"/>
      <c r="DD601" s="51"/>
      <c r="DE601" s="51"/>
      <c r="DF601" s="51"/>
    </row>
    <row r="602" spans="1:110">
      <c r="A602" s="61"/>
      <c r="C602" s="51"/>
      <c r="D602" s="67"/>
      <c r="E602" s="78"/>
      <c r="F602" s="51"/>
      <c r="G602" s="67"/>
      <c r="H602" s="51"/>
      <c r="I602" s="51"/>
      <c r="J602" s="51"/>
      <c r="K602" s="67"/>
      <c r="L602" s="72"/>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c r="AW602" s="51"/>
      <c r="AX602" s="51"/>
      <c r="AY602" s="51"/>
      <c r="AZ602" s="51"/>
      <c r="BA602" s="51"/>
      <c r="BB602" s="51"/>
      <c r="BC602" s="51"/>
      <c r="BD602" s="51"/>
      <c r="BE602" s="51"/>
      <c r="BF602" s="51"/>
      <c r="BG602" s="51"/>
      <c r="BH602" s="51"/>
      <c r="BI602" s="51"/>
      <c r="BJ602" s="51"/>
      <c r="BK602" s="51"/>
      <c r="BL602" s="51"/>
      <c r="BM602" s="51"/>
      <c r="BN602" s="51"/>
      <c r="BO602" s="51"/>
      <c r="BP602" s="51"/>
      <c r="BQ602" s="51"/>
      <c r="BR602" s="51"/>
      <c r="BS602" s="51"/>
      <c r="BT602" s="51"/>
      <c r="BU602" s="51"/>
      <c r="BV602" s="51"/>
      <c r="BW602" s="51"/>
      <c r="BX602" s="51"/>
      <c r="BY602" s="51"/>
      <c r="BZ602" s="51"/>
      <c r="CA602" s="51"/>
      <c r="CB602" s="51"/>
      <c r="CC602" s="51"/>
      <c r="CD602" s="51"/>
      <c r="CE602" s="51"/>
      <c r="CF602" s="51"/>
      <c r="CG602" s="51"/>
      <c r="CH602" s="51"/>
      <c r="CI602" s="51"/>
      <c r="CJ602" s="51"/>
      <c r="CK602" s="51"/>
      <c r="CL602" s="51"/>
      <c r="CM602" s="51"/>
      <c r="CN602" s="51"/>
      <c r="CO602" s="51"/>
      <c r="CP602" s="51"/>
      <c r="CQ602" s="51"/>
      <c r="CR602" s="51"/>
      <c r="CS602" s="51"/>
      <c r="CT602" s="51"/>
      <c r="CU602" s="51"/>
      <c r="CV602" s="51"/>
      <c r="CW602" s="51"/>
      <c r="CX602" s="51"/>
      <c r="CY602" s="51"/>
      <c r="CZ602" s="51"/>
      <c r="DA602" s="51"/>
      <c r="DB602" s="51"/>
      <c r="DC602" s="51"/>
      <c r="DD602" s="51"/>
      <c r="DE602" s="51"/>
      <c r="DF602" s="51"/>
    </row>
    <row r="603" spans="1:110">
      <c r="A603" s="61"/>
      <c r="C603" s="51"/>
      <c r="D603" s="67"/>
      <c r="E603" s="78"/>
      <c r="F603" s="51"/>
      <c r="G603" s="67"/>
      <c r="H603" s="51"/>
      <c r="I603" s="51"/>
      <c r="J603" s="51"/>
      <c r="K603" s="67"/>
      <c r="L603" s="72"/>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c r="AW603" s="51"/>
      <c r="AX603" s="51"/>
      <c r="AY603" s="51"/>
      <c r="AZ603" s="51"/>
      <c r="BA603" s="51"/>
      <c r="BB603" s="51"/>
      <c r="BC603" s="51"/>
      <c r="BD603" s="51"/>
      <c r="BE603" s="51"/>
      <c r="BF603" s="51"/>
      <c r="BG603" s="51"/>
      <c r="BH603" s="51"/>
      <c r="BI603" s="51"/>
      <c r="BJ603" s="51"/>
      <c r="BK603" s="51"/>
      <c r="BL603" s="51"/>
      <c r="BM603" s="51"/>
      <c r="BN603" s="51"/>
      <c r="BO603" s="51"/>
      <c r="BP603" s="51"/>
      <c r="BQ603" s="51"/>
      <c r="BR603" s="51"/>
      <c r="BS603" s="51"/>
      <c r="BT603" s="51"/>
      <c r="BU603" s="51"/>
      <c r="BV603" s="51"/>
      <c r="BW603" s="51"/>
      <c r="BX603" s="51"/>
      <c r="BY603" s="51"/>
      <c r="BZ603" s="51"/>
      <c r="CA603" s="51"/>
      <c r="CB603" s="51"/>
      <c r="CC603" s="51"/>
      <c r="CD603" s="51"/>
      <c r="CE603" s="51"/>
      <c r="CF603" s="51"/>
      <c r="CG603" s="51"/>
      <c r="CH603" s="51"/>
      <c r="CI603" s="51"/>
      <c r="CJ603" s="51"/>
      <c r="CK603" s="51"/>
      <c r="CL603" s="51"/>
      <c r="CM603" s="51"/>
      <c r="CN603" s="51"/>
      <c r="CO603" s="51"/>
      <c r="CP603" s="51"/>
      <c r="CQ603" s="51"/>
      <c r="CR603" s="51"/>
      <c r="CS603" s="51"/>
      <c r="CT603" s="51"/>
      <c r="CU603" s="51"/>
      <c r="CV603" s="51"/>
      <c r="CW603" s="51"/>
      <c r="CX603" s="51"/>
      <c r="CY603" s="51"/>
      <c r="CZ603" s="51"/>
      <c r="DA603" s="51"/>
      <c r="DB603" s="51"/>
      <c r="DC603" s="51"/>
      <c r="DD603" s="51"/>
      <c r="DE603" s="51"/>
      <c r="DF603" s="51"/>
    </row>
    <row r="604" spans="1:110">
      <c r="A604" s="61"/>
      <c r="C604" s="51"/>
      <c r="D604" s="67"/>
      <c r="E604" s="78"/>
      <c r="F604" s="51"/>
      <c r="G604" s="67"/>
      <c r="H604" s="51"/>
      <c r="I604" s="51"/>
      <c r="J604" s="51"/>
      <c r="K604" s="67"/>
      <c r="L604" s="72"/>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51"/>
      <c r="AV604" s="51"/>
      <c r="AW604" s="51"/>
      <c r="AX604" s="51"/>
      <c r="AY604" s="51"/>
      <c r="AZ604" s="51"/>
      <c r="BA604" s="51"/>
      <c r="BB604" s="51"/>
      <c r="BC604" s="51"/>
      <c r="BD604" s="51"/>
      <c r="BE604" s="51"/>
      <c r="BF604" s="51"/>
      <c r="BG604" s="51"/>
      <c r="BH604" s="51"/>
      <c r="BI604" s="51"/>
      <c r="BJ604" s="51"/>
      <c r="BK604" s="51"/>
      <c r="BL604" s="51"/>
      <c r="BM604" s="51"/>
      <c r="BN604" s="51"/>
      <c r="BO604" s="51"/>
      <c r="BP604" s="51"/>
      <c r="BQ604" s="51"/>
      <c r="BR604" s="51"/>
      <c r="BS604" s="51"/>
      <c r="BT604" s="51"/>
      <c r="BU604" s="51"/>
      <c r="BV604" s="51"/>
      <c r="BW604" s="51"/>
      <c r="BX604" s="51"/>
      <c r="BY604" s="51"/>
      <c r="BZ604" s="51"/>
      <c r="CA604" s="51"/>
      <c r="CB604" s="51"/>
      <c r="CC604" s="51"/>
      <c r="CD604" s="51"/>
      <c r="CE604" s="51"/>
      <c r="CF604" s="51"/>
      <c r="CG604" s="51"/>
      <c r="CH604" s="51"/>
      <c r="CI604" s="51"/>
      <c r="CJ604" s="51"/>
      <c r="CK604" s="51"/>
      <c r="CL604" s="51"/>
      <c r="CM604" s="51"/>
      <c r="CN604" s="51"/>
      <c r="CO604" s="51"/>
      <c r="CP604" s="51"/>
      <c r="CQ604" s="51"/>
      <c r="CR604" s="51"/>
      <c r="CS604" s="51"/>
      <c r="CT604" s="51"/>
      <c r="CU604" s="51"/>
      <c r="CV604" s="51"/>
      <c r="CW604" s="51"/>
      <c r="CX604" s="51"/>
      <c r="CY604" s="51"/>
      <c r="CZ604" s="51"/>
      <c r="DA604" s="51"/>
      <c r="DB604" s="51"/>
      <c r="DC604" s="51"/>
      <c r="DD604" s="51"/>
      <c r="DE604" s="51"/>
      <c r="DF604" s="51"/>
    </row>
    <row r="605" spans="1:110">
      <c r="A605" s="61"/>
      <c r="C605" s="51"/>
      <c r="D605" s="67"/>
      <c r="E605" s="78"/>
      <c r="F605" s="51"/>
      <c r="G605" s="67"/>
      <c r="H605" s="51"/>
      <c r="I605" s="51"/>
      <c r="J605" s="51"/>
      <c r="K605" s="67"/>
      <c r="L605" s="72"/>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c r="AW605" s="51"/>
      <c r="AX605" s="51"/>
      <c r="AY605" s="51"/>
      <c r="AZ605" s="51"/>
      <c r="BA605" s="51"/>
      <c r="BB605" s="51"/>
      <c r="BC605" s="51"/>
      <c r="BD605" s="51"/>
      <c r="BE605" s="51"/>
      <c r="BF605" s="51"/>
      <c r="BG605" s="51"/>
      <c r="BH605" s="51"/>
      <c r="BI605" s="51"/>
      <c r="BJ605" s="51"/>
      <c r="BK605" s="51"/>
      <c r="BL605" s="51"/>
      <c r="BM605" s="51"/>
      <c r="BN605" s="51"/>
      <c r="BO605" s="51"/>
      <c r="BP605" s="51"/>
      <c r="BQ605" s="51"/>
      <c r="BR605" s="51"/>
      <c r="BS605" s="51"/>
      <c r="BT605" s="51"/>
      <c r="BU605" s="51"/>
      <c r="BV605" s="51"/>
      <c r="BW605" s="51"/>
      <c r="BX605" s="51"/>
      <c r="BY605" s="51"/>
      <c r="BZ605" s="51"/>
      <c r="CA605" s="51"/>
      <c r="CB605" s="51"/>
      <c r="CC605" s="51"/>
      <c r="CD605" s="51"/>
      <c r="CE605" s="51"/>
      <c r="CF605" s="51"/>
      <c r="CG605" s="51"/>
      <c r="CH605" s="51"/>
      <c r="CI605" s="51"/>
      <c r="CJ605" s="51"/>
      <c r="CK605" s="51"/>
      <c r="CL605" s="51"/>
      <c r="CM605" s="51"/>
      <c r="CN605" s="51"/>
      <c r="CO605" s="51"/>
      <c r="CP605" s="51"/>
      <c r="CQ605" s="51"/>
      <c r="CR605" s="51"/>
      <c r="CS605" s="51"/>
      <c r="CT605" s="51"/>
      <c r="CU605" s="51"/>
      <c r="CV605" s="51"/>
      <c r="CW605" s="51"/>
      <c r="CX605" s="51"/>
      <c r="CY605" s="51"/>
      <c r="CZ605" s="51"/>
      <c r="DA605" s="51"/>
      <c r="DB605" s="51"/>
      <c r="DC605" s="51"/>
      <c r="DD605" s="51"/>
      <c r="DE605" s="51"/>
      <c r="DF605" s="51"/>
    </row>
    <row r="606" spans="1:110">
      <c r="A606" s="61"/>
      <c r="C606" s="51"/>
      <c r="D606" s="67"/>
      <c r="E606" s="78"/>
      <c r="F606" s="51"/>
      <c r="G606" s="67"/>
      <c r="H606" s="51"/>
      <c r="I606" s="51"/>
      <c r="J606" s="51"/>
      <c r="K606" s="67"/>
      <c r="L606" s="72"/>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c r="AW606" s="51"/>
      <c r="AX606" s="51"/>
      <c r="AY606" s="51"/>
      <c r="AZ606" s="51"/>
      <c r="BA606" s="51"/>
      <c r="BB606" s="51"/>
      <c r="BC606" s="51"/>
      <c r="BD606" s="51"/>
      <c r="BE606" s="51"/>
      <c r="BF606" s="51"/>
      <c r="BG606" s="51"/>
      <c r="BH606" s="51"/>
      <c r="BI606" s="51"/>
      <c r="BJ606" s="51"/>
      <c r="BK606" s="51"/>
      <c r="BL606" s="51"/>
      <c r="BM606" s="51"/>
      <c r="BN606" s="51"/>
      <c r="BO606" s="51"/>
      <c r="BP606" s="51"/>
      <c r="BQ606" s="51"/>
      <c r="BR606" s="51"/>
      <c r="BS606" s="51"/>
      <c r="BT606" s="51"/>
      <c r="BU606" s="51"/>
      <c r="BV606" s="51"/>
      <c r="BW606" s="51"/>
      <c r="BX606" s="51"/>
      <c r="BY606" s="51"/>
      <c r="BZ606" s="51"/>
      <c r="CA606" s="51"/>
      <c r="CB606" s="51"/>
      <c r="CC606" s="51"/>
      <c r="CD606" s="51"/>
      <c r="CE606" s="51"/>
      <c r="CF606" s="51"/>
      <c r="CG606" s="51"/>
      <c r="CH606" s="51"/>
      <c r="CI606" s="51"/>
      <c r="CJ606" s="51"/>
      <c r="CK606" s="51"/>
      <c r="CL606" s="51"/>
      <c r="CM606" s="51"/>
      <c r="CN606" s="51"/>
      <c r="CO606" s="51"/>
      <c r="CP606" s="51"/>
      <c r="CQ606" s="51"/>
      <c r="CR606" s="51"/>
      <c r="CS606" s="51"/>
      <c r="CT606" s="51"/>
      <c r="CU606" s="51"/>
      <c r="CV606" s="51"/>
      <c r="CW606" s="51"/>
      <c r="CX606" s="51"/>
      <c r="CY606" s="51"/>
      <c r="CZ606" s="51"/>
      <c r="DA606" s="51"/>
      <c r="DB606" s="51"/>
      <c r="DC606" s="51"/>
      <c r="DD606" s="51"/>
      <c r="DE606" s="51"/>
      <c r="DF606" s="51"/>
    </row>
    <row r="607" spans="1:110">
      <c r="A607" s="61"/>
      <c r="C607" s="51"/>
      <c r="D607" s="67"/>
      <c r="E607" s="78"/>
      <c r="F607" s="51"/>
      <c r="G607" s="67"/>
      <c r="H607" s="51"/>
      <c r="I607" s="51"/>
      <c r="J607" s="51"/>
      <c r="K607" s="67"/>
      <c r="L607" s="72"/>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c r="AW607" s="51"/>
      <c r="AX607" s="51"/>
      <c r="AY607" s="51"/>
      <c r="AZ607" s="51"/>
      <c r="BA607" s="51"/>
      <c r="BB607" s="51"/>
      <c r="BC607" s="51"/>
      <c r="BD607" s="51"/>
      <c r="BE607" s="51"/>
      <c r="BF607" s="51"/>
      <c r="BG607" s="51"/>
      <c r="BH607" s="51"/>
      <c r="BI607" s="51"/>
      <c r="BJ607" s="51"/>
      <c r="BK607" s="51"/>
      <c r="BL607" s="51"/>
      <c r="BM607" s="51"/>
      <c r="BN607" s="51"/>
      <c r="BO607" s="51"/>
      <c r="BP607" s="51"/>
      <c r="BQ607" s="51"/>
      <c r="BR607" s="51"/>
      <c r="BS607" s="51"/>
      <c r="BT607" s="51"/>
      <c r="BU607" s="51"/>
      <c r="BV607" s="51"/>
      <c r="BW607" s="51"/>
      <c r="BX607" s="51"/>
      <c r="BY607" s="51"/>
      <c r="BZ607" s="51"/>
      <c r="CA607" s="51"/>
      <c r="CB607" s="51"/>
      <c r="CC607" s="51"/>
      <c r="CD607" s="51"/>
      <c r="CE607" s="51"/>
      <c r="CF607" s="51"/>
      <c r="CG607" s="51"/>
      <c r="CH607" s="51"/>
      <c r="CI607" s="51"/>
      <c r="CJ607" s="51"/>
      <c r="CK607" s="51"/>
      <c r="CL607" s="51"/>
      <c r="CM607" s="51"/>
      <c r="CN607" s="51"/>
      <c r="CO607" s="51"/>
      <c r="CP607" s="51"/>
      <c r="CQ607" s="51"/>
      <c r="CR607" s="51"/>
      <c r="CS607" s="51"/>
      <c r="CT607" s="51"/>
      <c r="CU607" s="51"/>
      <c r="CV607" s="51"/>
      <c r="CW607" s="51"/>
      <c r="CX607" s="51"/>
      <c r="CY607" s="51"/>
      <c r="CZ607" s="51"/>
      <c r="DA607" s="51"/>
      <c r="DB607" s="51"/>
      <c r="DC607" s="51"/>
      <c r="DD607" s="51"/>
      <c r="DE607" s="51"/>
      <c r="DF607" s="51"/>
    </row>
    <row r="608" spans="1:110">
      <c r="A608" s="61"/>
      <c r="C608" s="51"/>
      <c r="D608" s="67"/>
      <c r="E608" s="78"/>
      <c r="F608" s="51"/>
      <c r="G608" s="67"/>
      <c r="H608" s="51"/>
      <c r="I608" s="51"/>
      <c r="J608" s="51"/>
      <c r="K608" s="67"/>
      <c r="L608" s="72"/>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c r="AW608" s="51"/>
      <c r="AX608" s="51"/>
      <c r="AY608" s="51"/>
      <c r="AZ608" s="51"/>
      <c r="BA608" s="51"/>
      <c r="BB608" s="51"/>
      <c r="BC608" s="51"/>
      <c r="BD608" s="51"/>
      <c r="BE608" s="51"/>
      <c r="BF608" s="51"/>
      <c r="BG608" s="51"/>
      <c r="BH608" s="51"/>
      <c r="BI608" s="51"/>
      <c r="BJ608" s="51"/>
      <c r="BK608" s="51"/>
      <c r="BL608" s="51"/>
      <c r="BM608" s="51"/>
      <c r="BN608" s="51"/>
      <c r="BO608" s="51"/>
      <c r="BP608" s="51"/>
      <c r="BQ608" s="51"/>
      <c r="BR608" s="51"/>
      <c r="BS608" s="51"/>
      <c r="BT608" s="51"/>
      <c r="BU608" s="51"/>
      <c r="BV608" s="51"/>
      <c r="BW608" s="51"/>
      <c r="BX608" s="51"/>
      <c r="BY608" s="51"/>
      <c r="BZ608" s="51"/>
      <c r="CA608" s="51"/>
      <c r="CB608" s="51"/>
      <c r="CC608" s="51"/>
      <c r="CD608" s="51"/>
      <c r="CE608" s="51"/>
      <c r="CF608" s="51"/>
      <c r="CG608" s="51"/>
      <c r="CH608" s="51"/>
      <c r="CI608" s="51"/>
      <c r="CJ608" s="51"/>
      <c r="CK608" s="51"/>
      <c r="CL608" s="51"/>
      <c r="CM608" s="51"/>
      <c r="CN608" s="51"/>
      <c r="CO608" s="51"/>
      <c r="CP608" s="51"/>
      <c r="CQ608" s="51"/>
      <c r="CR608" s="51"/>
      <c r="CS608" s="51"/>
      <c r="CT608" s="51"/>
      <c r="CU608" s="51"/>
      <c r="CV608" s="51"/>
      <c r="CW608" s="51"/>
      <c r="CX608" s="51"/>
      <c r="CY608" s="51"/>
      <c r="CZ608" s="51"/>
      <c r="DA608" s="51"/>
      <c r="DB608" s="51"/>
      <c r="DC608" s="51"/>
      <c r="DD608" s="51"/>
      <c r="DE608" s="51"/>
      <c r="DF608" s="51"/>
    </row>
    <row r="609" spans="1:110">
      <c r="A609" s="61"/>
      <c r="C609" s="51"/>
      <c r="D609" s="67"/>
      <c r="E609" s="78"/>
      <c r="F609" s="51"/>
      <c r="G609" s="67"/>
      <c r="H609" s="51"/>
      <c r="I609" s="51"/>
      <c r="J609" s="51"/>
      <c r="K609" s="67"/>
      <c r="L609" s="72"/>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c r="AW609" s="51"/>
      <c r="AX609" s="51"/>
      <c r="AY609" s="51"/>
      <c r="AZ609" s="51"/>
      <c r="BA609" s="51"/>
      <c r="BB609" s="51"/>
      <c r="BC609" s="51"/>
      <c r="BD609" s="51"/>
      <c r="BE609" s="51"/>
      <c r="BF609" s="51"/>
      <c r="BG609" s="51"/>
      <c r="BH609" s="51"/>
      <c r="BI609" s="51"/>
      <c r="BJ609" s="51"/>
      <c r="BK609" s="51"/>
      <c r="BL609" s="51"/>
      <c r="BM609" s="51"/>
      <c r="BN609" s="51"/>
      <c r="BO609" s="51"/>
      <c r="BP609" s="51"/>
      <c r="BQ609" s="51"/>
      <c r="BR609" s="51"/>
      <c r="BS609" s="51"/>
      <c r="BT609" s="51"/>
      <c r="BU609" s="51"/>
      <c r="BV609" s="51"/>
      <c r="BW609" s="51"/>
      <c r="BX609" s="51"/>
      <c r="BY609" s="51"/>
      <c r="BZ609" s="51"/>
      <c r="CA609" s="51"/>
      <c r="CB609" s="51"/>
      <c r="CC609" s="51"/>
      <c r="CD609" s="51"/>
      <c r="CE609" s="51"/>
      <c r="CF609" s="51"/>
      <c r="CG609" s="51"/>
      <c r="CH609" s="51"/>
      <c r="CI609" s="51"/>
      <c r="CJ609" s="51"/>
      <c r="CK609" s="51"/>
      <c r="CL609" s="51"/>
      <c r="CM609" s="51"/>
      <c r="CN609" s="51"/>
      <c r="CO609" s="51"/>
      <c r="CP609" s="51"/>
      <c r="CQ609" s="51"/>
      <c r="CR609" s="51"/>
      <c r="CS609" s="51"/>
      <c r="CT609" s="51"/>
      <c r="CU609" s="51"/>
      <c r="CV609" s="51"/>
      <c r="CW609" s="51"/>
      <c r="CX609" s="51"/>
      <c r="CY609" s="51"/>
      <c r="CZ609" s="51"/>
      <c r="DA609" s="51"/>
      <c r="DB609" s="51"/>
      <c r="DC609" s="51"/>
      <c r="DD609" s="51"/>
      <c r="DE609" s="51"/>
      <c r="DF609" s="51"/>
    </row>
    <row r="610" spans="1:110">
      <c r="A610" s="61"/>
      <c r="C610" s="51"/>
      <c r="D610" s="67"/>
      <c r="E610" s="78"/>
      <c r="F610" s="51"/>
      <c r="G610" s="67"/>
      <c r="H610" s="51"/>
      <c r="I610" s="51"/>
      <c r="J610" s="51"/>
      <c r="K610" s="67"/>
      <c r="L610" s="72"/>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c r="AP610" s="51"/>
      <c r="AQ610" s="51"/>
      <c r="AR610" s="51"/>
      <c r="AS610" s="51"/>
      <c r="AT610" s="51"/>
      <c r="AU610" s="51"/>
      <c r="AV610" s="51"/>
      <c r="AW610" s="51"/>
      <c r="AX610" s="51"/>
      <c r="AY610" s="51"/>
      <c r="AZ610" s="51"/>
      <c r="BA610" s="51"/>
      <c r="BB610" s="51"/>
      <c r="BC610" s="51"/>
      <c r="BD610" s="51"/>
      <c r="BE610" s="51"/>
      <c r="BF610" s="51"/>
      <c r="BG610" s="51"/>
      <c r="BH610" s="51"/>
      <c r="BI610" s="51"/>
      <c r="BJ610" s="51"/>
      <c r="BK610" s="51"/>
      <c r="BL610" s="51"/>
      <c r="BM610" s="51"/>
      <c r="BN610" s="51"/>
      <c r="BO610" s="51"/>
      <c r="BP610" s="51"/>
      <c r="BQ610" s="51"/>
      <c r="BR610" s="51"/>
      <c r="BS610" s="51"/>
      <c r="BT610" s="51"/>
      <c r="BU610" s="51"/>
      <c r="BV610" s="51"/>
      <c r="BW610" s="51"/>
      <c r="BX610" s="51"/>
      <c r="BY610" s="51"/>
      <c r="BZ610" s="51"/>
      <c r="CA610" s="51"/>
      <c r="CB610" s="51"/>
      <c r="CC610" s="51"/>
      <c r="CD610" s="51"/>
      <c r="CE610" s="51"/>
      <c r="CF610" s="51"/>
      <c r="CG610" s="51"/>
      <c r="CH610" s="51"/>
      <c r="CI610" s="51"/>
      <c r="CJ610" s="51"/>
      <c r="CK610" s="51"/>
      <c r="CL610" s="51"/>
      <c r="CM610" s="51"/>
      <c r="CN610" s="51"/>
      <c r="CO610" s="51"/>
      <c r="CP610" s="51"/>
      <c r="CQ610" s="51"/>
      <c r="CR610" s="51"/>
      <c r="CS610" s="51"/>
      <c r="CT610" s="51"/>
      <c r="CU610" s="51"/>
      <c r="CV610" s="51"/>
      <c r="CW610" s="51"/>
      <c r="CX610" s="51"/>
      <c r="CY610" s="51"/>
      <c r="CZ610" s="51"/>
      <c r="DA610" s="51"/>
      <c r="DB610" s="51"/>
      <c r="DC610" s="51"/>
      <c r="DD610" s="51"/>
      <c r="DE610" s="51"/>
      <c r="DF610" s="51"/>
    </row>
    <row r="611" spans="1:110">
      <c r="A611" s="61"/>
      <c r="C611" s="51"/>
      <c r="D611" s="67"/>
      <c r="E611" s="78"/>
      <c r="F611" s="51"/>
      <c r="G611" s="67"/>
      <c r="H611" s="51"/>
      <c r="I611" s="51"/>
      <c r="J611" s="51"/>
      <c r="K611" s="67"/>
      <c r="L611" s="72"/>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c r="AW611" s="51"/>
      <c r="AX611" s="51"/>
      <c r="AY611" s="51"/>
      <c r="AZ611" s="51"/>
      <c r="BA611" s="51"/>
      <c r="BB611" s="51"/>
      <c r="BC611" s="51"/>
      <c r="BD611" s="51"/>
      <c r="BE611" s="51"/>
      <c r="BF611" s="51"/>
      <c r="BG611" s="51"/>
      <c r="BH611" s="51"/>
      <c r="BI611" s="51"/>
      <c r="BJ611" s="51"/>
      <c r="BK611" s="51"/>
      <c r="BL611" s="51"/>
      <c r="BM611" s="51"/>
      <c r="BN611" s="51"/>
      <c r="BO611" s="51"/>
      <c r="BP611" s="51"/>
      <c r="BQ611" s="51"/>
      <c r="BR611" s="51"/>
      <c r="BS611" s="51"/>
      <c r="BT611" s="51"/>
      <c r="BU611" s="51"/>
      <c r="BV611" s="51"/>
      <c r="BW611" s="51"/>
      <c r="BX611" s="51"/>
      <c r="BY611" s="51"/>
      <c r="BZ611" s="51"/>
      <c r="CA611" s="51"/>
      <c r="CB611" s="51"/>
      <c r="CC611" s="51"/>
      <c r="CD611" s="51"/>
      <c r="CE611" s="51"/>
      <c r="CF611" s="51"/>
      <c r="CG611" s="51"/>
      <c r="CH611" s="51"/>
      <c r="CI611" s="51"/>
      <c r="CJ611" s="51"/>
      <c r="CK611" s="51"/>
      <c r="CL611" s="51"/>
      <c r="CM611" s="51"/>
      <c r="CN611" s="51"/>
      <c r="CO611" s="51"/>
      <c r="CP611" s="51"/>
      <c r="CQ611" s="51"/>
      <c r="CR611" s="51"/>
      <c r="CS611" s="51"/>
      <c r="CT611" s="51"/>
      <c r="CU611" s="51"/>
      <c r="CV611" s="51"/>
      <c r="CW611" s="51"/>
      <c r="CX611" s="51"/>
      <c r="CY611" s="51"/>
      <c r="CZ611" s="51"/>
      <c r="DA611" s="51"/>
      <c r="DB611" s="51"/>
      <c r="DC611" s="51"/>
      <c r="DD611" s="51"/>
      <c r="DE611" s="51"/>
      <c r="DF611" s="51"/>
    </row>
    <row r="612" spans="1:110">
      <c r="A612" s="61"/>
      <c r="C612" s="51"/>
      <c r="D612" s="67"/>
      <c r="E612" s="78"/>
      <c r="F612" s="51"/>
      <c r="G612" s="67"/>
      <c r="H612" s="51"/>
      <c r="I612" s="51"/>
      <c r="J612" s="51"/>
      <c r="K612" s="67"/>
      <c r="L612" s="72"/>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c r="AP612" s="51"/>
      <c r="AQ612" s="51"/>
      <c r="AR612" s="51"/>
      <c r="AS612" s="51"/>
      <c r="AT612" s="51"/>
      <c r="AU612" s="51"/>
      <c r="AV612" s="51"/>
      <c r="AW612" s="51"/>
      <c r="AX612" s="51"/>
      <c r="AY612" s="51"/>
      <c r="AZ612" s="51"/>
      <c r="BA612" s="51"/>
      <c r="BB612" s="51"/>
      <c r="BC612" s="51"/>
      <c r="BD612" s="51"/>
      <c r="BE612" s="51"/>
      <c r="BF612" s="51"/>
      <c r="BG612" s="51"/>
      <c r="BH612" s="51"/>
      <c r="BI612" s="51"/>
      <c r="BJ612" s="51"/>
      <c r="BK612" s="51"/>
      <c r="BL612" s="51"/>
      <c r="BM612" s="51"/>
      <c r="BN612" s="51"/>
      <c r="BO612" s="51"/>
      <c r="BP612" s="51"/>
      <c r="BQ612" s="51"/>
      <c r="BR612" s="51"/>
      <c r="BS612" s="51"/>
      <c r="BT612" s="51"/>
      <c r="BU612" s="51"/>
      <c r="BV612" s="51"/>
      <c r="BW612" s="51"/>
      <c r="BX612" s="51"/>
      <c r="BY612" s="51"/>
      <c r="BZ612" s="51"/>
      <c r="CA612" s="51"/>
      <c r="CB612" s="51"/>
      <c r="CC612" s="51"/>
      <c r="CD612" s="51"/>
      <c r="CE612" s="51"/>
      <c r="CF612" s="51"/>
      <c r="CG612" s="51"/>
      <c r="CH612" s="51"/>
      <c r="CI612" s="51"/>
      <c r="CJ612" s="51"/>
      <c r="CK612" s="51"/>
      <c r="CL612" s="51"/>
      <c r="CM612" s="51"/>
      <c r="CN612" s="51"/>
      <c r="CO612" s="51"/>
      <c r="CP612" s="51"/>
      <c r="CQ612" s="51"/>
      <c r="CR612" s="51"/>
      <c r="CS612" s="51"/>
      <c r="CT612" s="51"/>
      <c r="CU612" s="51"/>
      <c r="CV612" s="51"/>
      <c r="CW612" s="51"/>
      <c r="CX612" s="51"/>
      <c r="CY612" s="51"/>
      <c r="CZ612" s="51"/>
      <c r="DA612" s="51"/>
      <c r="DB612" s="51"/>
      <c r="DC612" s="51"/>
      <c r="DD612" s="51"/>
      <c r="DE612" s="51"/>
      <c r="DF612" s="51"/>
    </row>
    <row r="613" spans="1:110">
      <c r="A613" s="61"/>
      <c r="C613" s="51"/>
      <c r="D613" s="67"/>
      <c r="E613" s="78"/>
      <c r="F613" s="51"/>
      <c r="G613" s="67"/>
      <c r="H613" s="51"/>
      <c r="I613" s="51"/>
      <c r="J613" s="51"/>
      <c r="K613" s="67"/>
      <c r="L613" s="72"/>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c r="AN613" s="51"/>
      <c r="AO613" s="51"/>
      <c r="AP613" s="51"/>
      <c r="AQ613" s="51"/>
      <c r="AR613" s="51"/>
      <c r="AS613" s="51"/>
      <c r="AT613" s="51"/>
      <c r="AU613" s="51"/>
      <c r="AV613" s="51"/>
      <c r="AW613" s="51"/>
      <c r="AX613" s="51"/>
      <c r="AY613" s="51"/>
      <c r="AZ613" s="51"/>
      <c r="BA613" s="51"/>
      <c r="BB613" s="51"/>
      <c r="BC613" s="51"/>
      <c r="BD613" s="51"/>
      <c r="BE613" s="51"/>
      <c r="BF613" s="51"/>
      <c r="BG613" s="51"/>
      <c r="BH613" s="51"/>
      <c r="BI613" s="51"/>
      <c r="BJ613" s="51"/>
      <c r="BK613" s="51"/>
      <c r="BL613" s="51"/>
      <c r="BM613" s="51"/>
      <c r="BN613" s="51"/>
      <c r="BO613" s="51"/>
      <c r="BP613" s="51"/>
      <c r="BQ613" s="51"/>
      <c r="BR613" s="51"/>
      <c r="BS613" s="51"/>
      <c r="BT613" s="51"/>
      <c r="BU613" s="51"/>
      <c r="BV613" s="51"/>
      <c r="BW613" s="51"/>
      <c r="BX613" s="51"/>
      <c r="BY613" s="51"/>
      <c r="BZ613" s="51"/>
      <c r="CA613" s="51"/>
      <c r="CB613" s="51"/>
      <c r="CC613" s="51"/>
      <c r="CD613" s="51"/>
      <c r="CE613" s="51"/>
      <c r="CF613" s="51"/>
      <c r="CG613" s="51"/>
      <c r="CH613" s="51"/>
      <c r="CI613" s="51"/>
      <c r="CJ613" s="51"/>
      <c r="CK613" s="51"/>
      <c r="CL613" s="51"/>
      <c r="CM613" s="51"/>
      <c r="CN613" s="51"/>
      <c r="CO613" s="51"/>
      <c r="CP613" s="51"/>
      <c r="CQ613" s="51"/>
      <c r="CR613" s="51"/>
      <c r="CS613" s="51"/>
      <c r="CT613" s="51"/>
      <c r="CU613" s="51"/>
      <c r="CV613" s="51"/>
      <c r="CW613" s="51"/>
      <c r="CX613" s="51"/>
      <c r="CY613" s="51"/>
      <c r="CZ613" s="51"/>
      <c r="DA613" s="51"/>
      <c r="DB613" s="51"/>
      <c r="DC613" s="51"/>
      <c r="DD613" s="51"/>
      <c r="DE613" s="51"/>
      <c r="DF613" s="51"/>
    </row>
    <row r="614" spans="1:110">
      <c r="A614" s="61"/>
      <c r="C614" s="51"/>
      <c r="D614" s="67"/>
      <c r="E614" s="78"/>
      <c r="F614" s="51"/>
      <c r="G614" s="67"/>
      <c r="H614" s="51"/>
      <c r="I614" s="51"/>
      <c r="J614" s="51"/>
      <c r="K614" s="67"/>
      <c r="L614" s="72"/>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c r="AZ614" s="51"/>
      <c r="BA614" s="51"/>
      <c r="BB614" s="51"/>
      <c r="BC614" s="51"/>
      <c r="BD614" s="51"/>
      <c r="BE614" s="51"/>
      <c r="BF614" s="51"/>
      <c r="BG614" s="51"/>
      <c r="BH614" s="51"/>
      <c r="BI614" s="51"/>
      <c r="BJ614" s="51"/>
      <c r="BK614" s="51"/>
      <c r="BL614" s="51"/>
      <c r="BM614" s="51"/>
      <c r="BN614" s="51"/>
      <c r="BO614" s="51"/>
      <c r="BP614" s="51"/>
      <c r="BQ614" s="51"/>
      <c r="BR614" s="51"/>
      <c r="BS614" s="51"/>
      <c r="BT614" s="51"/>
      <c r="BU614" s="51"/>
      <c r="BV614" s="51"/>
      <c r="BW614" s="51"/>
      <c r="BX614" s="51"/>
      <c r="BY614" s="51"/>
      <c r="BZ614" s="51"/>
      <c r="CA614" s="51"/>
      <c r="CB614" s="51"/>
      <c r="CC614" s="51"/>
      <c r="CD614" s="51"/>
      <c r="CE614" s="51"/>
      <c r="CF614" s="51"/>
      <c r="CG614" s="51"/>
      <c r="CH614" s="51"/>
      <c r="CI614" s="51"/>
      <c r="CJ614" s="51"/>
      <c r="CK614" s="51"/>
      <c r="CL614" s="51"/>
      <c r="CM614" s="51"/>
      <c r="CN614" s="51"/>
      <c r="CO614" s="51"/>
      <c r="CP614" s="51"/>
      <c r="CQ614" s="51"/>
      <c r="CR614" s="51"/>
      <c r="CS614" s="51"/>
      <c r="CT614" s="51"/>
      <c r="CU614" s="51"/>
      <c r="CV614" s="51"/>
      <c r="CW614" s="51"/>
      <c r="CX614" s="51"/>
      <c r="CY614" s="51"/>
      <c r="CZ614" s="51"/>
      <c r="DA614" s="51"/>
      <c r="DB614" s="51"/>
      <c r="DC614" s="51"/>
      <c r="DD614" s="51"/>
      <c r="DE614" s="51"/>
      <c r="DF614" s="51"/>
    </row>
    <row r="615" spans="1:110">
      <c r="A615" s="61"/>
      <c r="C615" s="51"/>
      <c r="D615" s="67"/>
      <c r="E615" s="78"/>
      <c r="F615" s="51"/>
      <c r="G615" s="67"/>
      <c r="H615" s="51"/>
      <c r="I615" s="51"/>
      <c r="J615" s="51"/>
      <c r="K615" s="67"/>
      <c r="L615" s="72"/>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1"/>
      <c r="AL615" s="51"/>
      <c r="AM615" s="51"/>
      <c r="AN615" s="51"/>
      <c r="AO615" s="51"/>
      <c r="AP615" s="51"/>
      <c r="AQ615" s="51"/>
      <c r="AR615" s="51"/>
      <c r="AS615" s="51"/>
      <c r="AT615" s="51"/>
      <c r="AU615" s="51"/>
      <c r="AV615" s="51"/>
      <c r="AW615" s="51"/>
      <c r="AX615" s="51"/>
      <c r="AY615" s="51"/>
      <c r="AZ615" s="51"/>
      <c r="BA615" s="51"/>
      <c r="BB615" s="51"/>
      <c r="BC615" s="51"/>
      <c r="BD615" s="51"/>
      <c r="BE615" s="51"/>
      <c r="BF615" s="51"/>
      <c r="BG615" s="51"/>
      <c r="BH615" s="51"/>
      <c r="BI615" s="51"/>
      <c r="BJ615" s="51"/>
      <c r="BK615" s="51"/>
      <c r="BL615" s="51"/>
      <c r="BM615" s="51"/>
      <c r="BN615" s="51"/>
      <c r="BO615" s="51"/>
      <c r="BP615" s="51"/>
      <c r="BQ615" s="51"/>
      <c r="BR615" s="51"/>
      <c r="BS615" s="51"/>
      <c r="BT615" s="51"/>
      <c r="BU615" s="51"/>
      <c r="BV615" s="51"/>
      <c r="BW615" s="51"/>
      <c r="BX615" s="51"/>
      <c r="BY615" s="51"/>
      <c r="BZ615" s="51"/>
      <c r="CA615" s="51"/>
      <c r="CB615" s="51"/>
      <c r="CC615" s="51"/>
      <c r="CD615" s="51"/>
      <c r="CE615" s="51"/>
      <c r="CF615" s="51"/>
      <c r="CG615" s="51"/>
      <c r="CH615" s="51"/>
      <c r="CI615" s="51"/>
      <c r="CJ615" s="51"/>
      <c r="CK615" s="51"/>
      <c r="CL615" s="51"/>
      <c r="CM615" s="51"/>
      <c r="CN615" s="51"/>
      <c r="CO615" s="51"/>
      <c r="CP615" s="51"/>
      <c r="CQ615" s="51"/>
      <c r="CR615" s="51"/>
      <c r="CS615" s="51"/>
      <c r="CT615" s="51"/>
      <c r="CU615" s="51"/>
      <c r="CV615" s="51"/>
      <c r="CW615" s="51"/>
      <c r="CX615" s="51"/>
      <c r="CY615" s="51"/>
      <c r="CZ615" s="51"/>
      <c r="DA615" s="51"/>
      <c r="DB615" s="51"/>
      <c r="DC615" s="51"/>
      <c r="DD615" s="51"/>
      <c r="DE615" s="51"/>
      <c r="DF615" s="51"/>
    </row>
    <row r="616" spans="1:110">
      <c r="A616" s="61"/>
      <c r="C616" s="51"/>
      <c r="D616" s="67"/>
      <c r="E616" s="78"/>
      <c r="F616" s="51"/>
      <c r="G616" s="67"/>
      <c r="H616" s="51"/>
      <c r="I616" s="51"/>
      <c r="J616" s="51"/>
      <c r="K616" s="67"/>
      <c r="L616" s="72"/>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c r="AN616" s="51"/>
      <c r="AO616" s="51"/>
      <c r="AP616" s="51"/>
      <c r="AQ616" s="51"/>
      <c r="AR616" s="51"/>
      <c r="AS616" s="51"/>
      <c r="AT616" s="51"/>
      <c r="AU616" s="51"/>
      <c r="AV616" s="51"/>
      <c r="AW616" s="51"/>
      <c r="AX616" s="51"/>
      <c r="AY616" s="51"/>
      <c r="AZ616" s="51"/>
      <c r="BA616" s="51"/>
      <c r="BB616" s="51"/>
      <c r="BC616" s="51"/>
      <c r="BD616" s="51"/>
      <c r="BE616" s="51"/>
      <c r="BF616" s="51"/>
      <c r="BG616" s="51"/>
      <c r="BH616" s="51"/>
      <c r="BI616" s="51"/>
      <c r="BJ616" s="51"/>
      <c r="BK616" s="51"/>
      <c r="BL616" s="51"/>
      <c r="BM616" s="51"/>
      <c r="BN616" s="51"/>
      <c r="BO616" s="51"/>
      <c r="BP616" s="51"/>
      <c r="BQ616" s="51"/>
      <c r="BR616" s="51"/>
      <c r="BS616" s="51"/>
      <c r="BT616" s="51"/>
      <c r="BU616" s="51"/>
      <c r="BV616" s="51"/>
      <c r="BW616" s="51"/>
      <c r="BX616" s="51"/>
      <c r="BY616" s="51"/>
      <c r="BZ616" s="51"/>
      <c r="CA616" s="51"/>
      <c r="CB616" s="51"/>
      <c r="CC616" s="51"/>
      <c r="CD616" s="51"/>
      <c r="CE616" s="51"/>
      <c r="CF616" s="51"/>
      <c r="CG616" s="51"/>
      <c r="CH616" s="51"/>
      <c r="CI616" s="51"/>
      <c r="CJ616" s="51"/>
      <c r="CK616" s="51"/>
      <c r="CL616" s="51"/>
      <c r="CM616" s="51"/>
      <c r="CN616" s="51"/>
      <c r="CO616" s="51"/>
      <c r="CP616" s="51"/>
      <c r="CQ616" s="51"/>
      <c r="CR616" s="51"/>
      <c r="CS616" s="51"/>
      <c r="CT616" s="51"/>
      <c r="CU616" s="51"/>
      <c r="CV616" s="51"/>
      <c r="CW616" s="51"/>
      <c r="CX616" s="51"/>
      <c r="CY616" s="51"/>
      <c r="CZ616" s="51"/>
      <c r="DA616" s="51"/>
      <c r="DB616" s="51"/>
      <c r="DC616" s="51"/>
      <c r="DD616" s="51"/>
      <c r="DE616" s="51"/>
      <c r="DF616" s="51"/>
    </row>
    <row r="617" spans="1:110">
      <c r="A617" s="61"/>
      <c r="C617" s="51"/>
      <c r="D617" s="67"/>
      <c r="E617" s="78"/>
      <c r="F617" s="51"/>
      <c r="G617" s="67"/>
      <c r="H617" s="51"/>
      <c r="I617" s="51"/>
      <c r="J617" s="51"/>
      <c r="K617" s="67"/>
      <c r="L617" s="72"/>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c r="AN617" s="51"/>
      <c r="AO617" s="51"/>
      <c r="AP617" s="51"/>
      <c r="AQ617" s="51"/>
      <c r="AR617" s="51"/>
      <c r="AS617" s="51"/>
      <c r="AT617" s="51"/>
      <c r="AU617" s="51"/>
      <c r="AV617" s="51"/>
      <c r="AW617" s="51"/>
      <c r="AX617" s="51"/>
      <c r="AY617" s="51"/>
      <c r="AZ617" s="51"/>
      <c r="BA617" s="51"/>
      <c r="BB617" s="51"/>
      <c r="BC617" s="51"/>
      <c r="BD617" s="51"/>
      <c r="BE617" s="51"/>
      <c r="BF617" s="51"/>
      <c r="BG617" s="51"/>
      <c r="BH617" s="51"/>
      <c r="BI617" s="51"/>
      <c r="BJ617" s="51"/>
      <c r="BK617" s="51"/>
      <c r="BL617" s="51"/>
      <c r="BM617" s="51"/>
      <c r="BN617" s="51"/>
      <c r="BO617" s="51"/>
      <c r="BP617" s="51"/>
      <c r="BQ617" s="51"/>
      <c r="BR617" s="51"/>
      <c r="BS617" s="51"/>
      <c r="BT617" s="51"/>
      <c r="BU617" s="51"/>
      <c r="BV617" s="51"/>
      <c r="BW617" s="51"/>
      <c r="BX617" s="51"/>
      <c r="BY617" s="51"/>
      <c r="BZ617" s="51"/>
      <c r="CA617" s="51"/>
      <c r="CB617" s="51"/>
      <c r="CC617" s="51"/>
      <c r="CD617" s="51"/>
      <c r="CE617" s="51"/>
      <c r="CF617" s="51"/>
      <c r="CG617" s="51"/>
      <c r="CH617" s="51"/>
      <c r="CI617" s="51"/>
      <c r="CJ617" s="51"/>
      <c r="CK617" s="51"/>
      <c r="CL617" s="51"/>
      <c r="CM617" s="51"/>
      <c r="CN617" s="51"/>
      <c r="CO617" s="51"/>
      <c r="CP617" s="51"/>
      <c r="CQ617" s="51"/>
      <c r="CR617" s="51"/>
      <c r="CS617" s="51"/>
      <c r="CT617" s="51"/>
      <c r="CU617" s="51"/>
      <c r="CV617" s="51"/>
      <c r="CW617" s="51"/>
      <c r="CX617" s="51"/>
      <c r="CY617" s="51"/>
      <c r="CZ617" s="51"/>
      <c r="DA617" s="51"/>
      <c r="DB617" s="51"/>
      <c r="DC617" s="51"/>
      <c r="DD617" s="51"/>
      <c r="DE617" s="51"/>
      <c r="DF617" s="51"/>
    </row>
    <row r="618" spans="1:110">
      <c r="A618" s="61"/>
      <c r="C618" s="51"/>
      <c r="D618" s="67"/>
      <c r="E618" s="78"/>
      <c r="F618" s="51"/>
      <c r="G618" s="67"/>
      <c r="H618" s="51"/>
      <c r="I618" s="51"/>
      <c r="J618" s="51"/>
      <c r="K618" s="67"/>
      <c r="L618" s="72"/>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1"/>
      <c r="AU618" s="51"/>
      <c r="AV618" s="51"/>
      <c r="AW618" s="51"/>
      <c r="AX618" s="51"/>
      <c r="AY618" s="51"/>
      <c r="AZ618" s="51"/>
      <c r="BA618" s="51"/>
      <c r="BB618" s="51"/>
      <c r="BC618" s="51"/>
      <c r="BD618" s="51"/>
      <c r="BE618" s="51"/>
      <c r="BF618" s="51"/>
      <c r="BG618" s="51"/>
      <c r="BH618" s="51"/>
      <c r="BI618" s="51"/>
      <c r="BJ618" s="51"/>
      <c r="BK618" s="51"/>
      <c r="BL618" s="51"/>
      <c r="BM618" s="51"/>
      <c r="BN618" s="51"/>
      <c r="BO618" s="51"/>
      <c r="BP618" s="51"/>
      <c r="BQ618" s="51"/>
      <c r="BR618" s="51"/>
      <c r="BS618" s="51"/>
      <c r="BT618" s="51"/>
      <c r="BU618" s="51"/>
      <c r="BV618" s="51"/>
      <c r="BW618" s="51"/>
      <c r="BX618" s="51"/>
      <c r="BY618" s="51"/>
      <c r="BZ618" s="51"/>
      <c r="CA618" s="51"/>
      <c r="CB618" s="51"/>
      <c r="CC618" s="51"/>
      <c r="CD618" s="51"/>
      <c r="CE618" s="51"/>
      <c r="CF618" s="51"/>
      <c r="CG618" s="51"/>
      <c r="CH618" s="51"/>
      <c r="CI618" s="51"/>
      <c r="CJ618" s="51"/>
      <c r="CK618" s="51"/>
      <c r="CL618" s="51"/>
      <c r="CM618" s="51"/>
      <c r="CN618" s="51"/>
      <c r="CO618" s="51"/>
      <c r="CP618" s="51"/>
      <c r="CQ618" s="51"/>
      <c r="CR618" s="51"/>
      <c r="CS618" s="51"/>
      <c r="CT618" s="51"/>
      <c r="CU618" s="51"/>
      <c r="CV618" s="51"/>
      <c r="CW618" s="51"/>
      <c r="CX618" s="51"/>
      <c r="CY618" s="51"/>
      <c r="CZ618" s="51"/>
      <c r="DA618" s="51"/>
      <c r="DB618" s="51"/>
      <c r="DC618" s="51"/>
      <c r="DD618" s="51"/>
      <c r="DE618" s="51"/>
      <c r="DF618" s="51"/>
    </row>
    <row r="619" spans="1:110">
      <c r="A619" s="61"/>
      <c r="C619" s="51"/>
      <c r="D619" s="67"/>
      <c r="E619" s="78"/>
      <c r="F619" s="51"/>
      <c r="G619" s="67"/>
      <c r="H619" s="51"/>
      <c r="I619" s="51"/>
      <c r="J619" s="51"/>
      <c r="K619" s="67"/>
      <c r="L619" s="72"/>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c r="AN619" s="51"/>
      <c r="AO619" s="51"/>
      <c r="AP619" s="51"/>
      <c r="AQ619" s="51"/>
      <c r="AR619" s="51"/>
      <c r="AS619" s="51"/>
      <c r="AT619" s="51"/>
      <c r="AU619" s="51"/>
      <c r="AV619" s="51"/>
      <c r="AW619" s="51"/>
      <c r="AX619" s="51"/>
      <c r="AY619" s="51"/>
      <c r="AZ619" s="51"/>
      <c r="BA619" s="51"/>
      <c r="BB619" s="51"/>
      <c r="BC619" s="51"/>
      <c r="BD619" s="51"/>
      <c r="BE619" s="51"/>
      <c r="BF619" s="51"/>
      <c r="BG619" s="51"/>
      <c r="BH619" s="51"/>
      <c r="BI619" s="51"/>
      <c r="BJ619" s="51"/>
      <c r="BK619" s="51"/>
      <c r="BL619" s="51"/>
      <c r="BM619" s="51"/>
      <c r="BN619" s="51"/>
      <c r="BO619" s="51"/>
      <c r="BP619" s="51"/>
      <c r="BQ619" s="51"/>
      <c r="BR619" s="51"/>
      <c r="BS619" s="51"/>
      <c r="BT619" s="51"/>
      <c r="BU619" s="51"/>
      <c r="BV619" s="51"/>
      <c r="BW619" s="51"/>
      <c r="BX619" s="51"/>
      <c r="BY619" s="51"/>
      <c r="BZ619" s="51"/>
      <c r="CA619" s="51"/>
      <c r="CB619" s="51"/>
      <c r="CC619" s="51"/>
      <c r="CD619" s="51"/>
      <c r="CE619" s="51"/>
      <c r="CF619" s="51"/>
      <c r="CG619" s="51"/>
      <c r="CH619" s="51"/>
      <c r="CI619" s="51"/>
      <c r="CJ619" s="51"/>
      <c r="CK619" s="51"/>
      <c r="CL619" s="51"/>
      <c r="CM619" s="51"/>
      <c r="CN619" s="51"/>
      <c r="CO619" s="51"/>
      <c r="CP619" s="51"/>
      <c r="CQ619" s="51"/>
      <c r="CR619" s="51"/>
      <c r="CS619" s="51"/>
      <c r="CT619" s="51"/>
      <c r="CU619" s="51"/>
      <c r="CV619" s="51"/>
      <c r="CW619" s="51"/>
      <c r="CX619" s="51"/>
      <c r="CY619" s="51"/>
      <c r="CZ619" s="51"/>
      <c r="DA619" s="51"/>
      <c r="DB619" s="51"/>
      <c r="DC619" s="51"/>
      <c r="DD619" s="51"/>
      <c r="DE619" s="51"/>
      <c r="DF619" s="51"/>
    </row>
    <row r="620" spans="1:110">
      <c r="A620" s="61"/>
      <c r="C620" s="51"/>
      <c r="D620" s="67"/>
      <c r="E620" s="78"/>
      <c r="F620" s="51"/>
      <c r="G620" s="67"/>
      <c r="H620" s="51"/>
      <c r="I620" s="51"/>
      <c r="J620" s="51"/>
      <c r="K620" s="67"/>
      <c r="L620" s="72"/>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c r="AP620" s="51"/>
      <c r="AQ620" s="51"/>
      <c r="AR620" s="51"/>
      <c r="AS620" s="51"/>
      <c r="AT620" s="51"/>
      <c r="AU620" s="51"/>
      <c r="AV620" s="51"/>
      <c r="AW620" s="51"/>
      <c r="AX620" s="51"/>
      <c r="AY620" s="51"/>
      <c r="AZ620" s="51"/>
      <c r="BA620" s="51"/>
      <c r="BB620" s="51"/>
      <c r="BC620" s="51"/>
      <c r="BD620" s="51"/>
      <c r="BE620" s="51"/>
      <c r="BF620" s="51"/>
      <c r="BG620" s="51"/>
      <c r="BH620" s="51"/>
      <c r="BI620" s="51"/>
      <c r="BJ620" s="51"/>
      <c r="BK620" s="51"/>
      <c r="BL620" s="51"/>
      <c r="BM620" s="51"/>
      <c r="BN620" s="51"/>
      <c r="BO620" s="51"/>
      <c r="BP620" s="51"/>
      <c r="BQ620" s="51"/>
      <c r="BR620" s="51"/>
      <c r="BS620" s="51"/>
      <c r="BT620" s="51"/>
      <c r="BU620" s="51"/>
      <c r="BV620" s="51"/>
      <c r="BW620" s="51"/>
      <c r="BX620" s="51"/>
      <c r="BY620" s="51"/>
      <c r="BZ620" s="51"/>
      <c r="CA620" s="51"/>
      <c r="CB620" s="51"/>
      <c r="CC620" s="51"/>
      <c r="CD620" s="51"/>
      <c r="CE620" s="51"/>
      <c r="CF620" s="51"/>
      <c r="CG620" s="51"/>
      <c r="CH620" s="51"/>
      <c r="CI620" s="51"/>
      <c r="CJ620" s="51"/>
      <c r="CK620" s="51"/>
      <c r="CL620" s="51"/>
      <c r="CM620" s="51"/>
      <c r="CN620" s="51"/>
      <c r="CO620" s="51"/>
      <c r="CP620" s="51"/>
      <c r="CQ620" s="51"/>
      <c r="CR620" s="51"/>
      <c r="CS620" s="51"/>
      <c r="CT620" s="51"/>
      <c r="CU620" s="51"/>
      <c r="CV620" s="51"/>
      <c r="CW620" s="51"/>
      <c r="CX620" s="51"/>
      <c r="CY620" s="51"/>
      <c r="CZ620" s="51"/>
      <c r="DA620" s="51"/>
      <c r="DB620" s="51"/>
      <c r="DC620" s="51"/>
      <c r="DD620" s="51"/>
      <c r="DE620" s="51"/>
      <c r="DF620" s="51"/>
    </row>
    <row r="621" spans="1:110">
      <c r="A621" s="61"/>
      <c r="C621" s="51"/>
      <c r="D621" s="67"/>
      <c r="E621" s="78"/>
      <c r="F621" s="51"/>
      <c r="G621" s="67"/>
      <c r="H621" s="51"/>
      <c r="I621" s="51"/>
      <c r="J621" s="51"/>
      <c r="K621" s="67"/>
      <c r="L621" s="72"/>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c r="BA621" s="51"/>
      <c r="BB621" s="51"/>
      <c r="BC621" s="51"/>
      <c r="BD621" s="51"/>
      <c r="BE621" s="51"/>
      <c r="BF621" s="51"/>
      <c r="BG621" s="51"/>
      <c r="BH621" s="51"/>
      <c r="BI621" s="51"/>
      <c r="BJ621" s="51"/>
      <c r="BK621" s="51"/>
      <c r="BL621" s="51"/>
      <c r="BM621" s="51"/>
      <c r="BN621" s="51"/>
      <c r="BO621" s="51"/>
      <c r="BP621" s="51"/>
      <c r="BQ621" s="51"/>
      <c r="BR621" s="51"/>
      <c r="BS621" s="51"/>
      <c r="BT621" s="51"/>
      <c r="BU621" s="51"/>
      <c r="BV621" s="51"/>
      <c r="BW621" s="51"/>
      <c r="BX621" s="51"/>
      <c r="BY621" s="51"/>
      <c r="BZ621" s="51"/>
      <c r="CA621" s="51"/>
      <c r="CB621" s="51"/>
      <c r="CC621" s="51"/>
      <c r="CD621" s="51"/>
      <c r="CE621" s="51"/>
      <c r="CF621" s="51"/>
      <c r="CG621" s="51"/>
      <c r="CH621" s="51"/>
      <c r="CI621" s="51"/>
      <c r="CJ621" s="51"/>
      <c r="CK621" s="51"/>
      <c r="CL621" s="51"/>
      <c r="CM621" s="51"/>
      <c r="CN621" s="51"/>
      <c r="CO621" s="51"/>
      <c r="CP621" s="51"/>
      <c r="CQ621" s="51"/>
      <c r="CR621" s="51"/>
      <c r="CS621" s="51"/>
      <c r="CT621" s="51"/>
      <c r="CU621" s="51"/>
      <c r="CV621" s="51"/>
      <c r="CW621" s="51"/>
      <c r="CX621" s="51"/>
      <c r="CY621" s="51"/>
      <c r="CZ621" s="51"/>
      <c r="DA621" s="51"/>
      <c r="DB621" s="51"/>
      <c r="DC621" s="51"/>
      <c r="DD621" s="51"/>
      <c r="DE621" s="51"/>
      <c r="DF621" s="51"/>
    </row>
    <row r="622" spans="1:110">
      <c r="A622" s="61"/>
      <c r="C622" s="51"/>
      <c r="D622" s="67"/>
      <c r="E622" s="78"/>
      <c r="F622" s="51"/>
      <c r="G622" s="67"/>
      <c r="H622" s="51"/>
      <c r="I622" s="51"/>
      <c r="J622" s="51"/>
      <c r="K622" s="67"/>
      <c r="L622" s="72"/>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c r="AY622" s="51"/>
      <c r="AZ622" s="51"/>
      <c r="BA622" s="51"/>
      <c r="BB622" s="51"/>
      <c r="BC622" s="51"/>
      <c r="BD622" s="51"/>
      <c r="BE622" s="51"/>
      <c r="BF622" s="51"/>
      <c r="BG622" s="51"/>
      <c r="BH622" s="51"/>
      <c r="BI622" s="51"/>
      <c r="BJ622" s="51"/>
      <c r="BK622" s="51"/>
      <c r="BL622" s="51"/>
      <c r="BM622" s="51"/>
      <c r="BN622" s="51"/>
      <c r="BO622" s="51"/>
      <c r="BP622" s="51"/>
      <c r="BQ622" s="51"/>
      <c r="BR622" s="51"/>
      <c r="BS622" s="51"/>
      <c r="BT622" s="51"/>
      <c r="BU622" s="51"/>
      <c r="BV622" s="51"/>
      <c r="BW622" s="51"/>
      <c r="BX622" s="51"/>
      <c r="BY622" s="51"/>
      <c r="BZ622" s="51"/>
      <c r="CA622" s="51"/>
      <c r="CB622" s="51"/>
      <c r="CC622" s="51"/>
      <c r="CD622" s="51"/>
      <c r="CE622" s="51"/>
      <c r="CF622" s="51"/>
      <c r="CG622" s="51"/>
      <c r="CH622" s="51"/>
      <c r="CI622" s="51"/>
      <c r="CJ622" s="51"/>
      <c r="CK622" s="51"/>
      <c r="CL622" s="51"/>
      <c r="CM622" s="51"/>
      <c r="CN622" s="51"/>
      <c r="CO622" s="51"/>
      <c r="CP622" s="51"/>
      <c r="CQ622" s="51"/>
      <c r="CR622" s="51"/>
      <c r="CS622" s="51"/>
      <c r="CT622" s="51"/>
      <c r="CU622" s="51"/>
      <c r="CV622" s="51"/>
      <c r="CW622" s="51"/>
      <c r="CX622" s="51"/>
      <c r="CY622" s="51"/>
      <c r="CZ622" s="51"/>
      <c r="DA622" s="51"/>
      <c r="DB622" s="51"/>
      <c r="DC622" s="51"/>
      <c r="DD622" s="51"/>
      <c r="DE622" s="51"/>
      <c r="DF622" s="51"/>
    </row>
    <row r="623" spans="1:110">
      <c r="A623" s="61"/>
      <c r="C623" s="51"/>
      <c r="D623" s="67"/>
      <c r="E623" s="78"/>
      <c r="F623" s="51"/>
      <c r="G623" s="67"/>
      <c r="H623" s="51"/>
      <c r="I623" s="51"/>
      <c r="J623" s="51"/>
      <c r="K623" s="67"/>
      <c r="L623" s="72"/>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51"/>
      <c r="AO623" s="51"/>
      <c r="AP623" s="51"/>
      <c r="AQ623" s="51"/>
      <c r="AR623" s="51"/>
      <c r="AS623" s="51"/>
      <c r="AT623" s="51"/>
      <c r="AU623" s="51"/>
      <c r="AV623" s="51"/>
      <c r="AW623" s="51"/>
      <c r="AX623" s="51"/>
      <c r="AY623" s="51"/>
      <c r="AZ623" s="51"/>
      <c r="BA623" s="51"/>
      <c r="BB623" s="51"/>
      <c r="BC623" s="51"/>
      <c r="BD623" s="51"/>
      <c r="BE623" s="51"/>
      <c r="BF623" s="51"/>
      <c r="BG623" s="51"/>
      <c r="BH623" s="51"/>
      <c r="BI623" s="51"/>
      <c r="BJ623" s="51"/>
      <c r="BK623" s="51"/>
      <c r="BL623" s="51"/>
      <c r="BM623" s="51"/>
      <c r="BN623" s="51"/>
      <c r="BO623" s="51"/>
      <c r="BP623" s="51"/>
      <c r="BQ623" s="51"/>
      <c r="BR623" s="51"/>
      <c r="BS623" s="51"/>
      <c r="BT623" s="51"/>
      <c r="BU623" s="51"/>
      <c r="BV623" s="51"/>
      <c r="BW623" s="51"/>
      <c r="BX623" s="51"/>
      <c r="BY623" s="51"/>
      <c r="BZ623" s="51"/>
      <c r="CA623" s="51"/>
      <c r="CB623" s="51"/>
      <c r="CC623" s="51"/>
      <c r="CD623" s="51"/>
      <c r="CE623" s="51"/>
      <c r="CF623" s="51"/>
      <c r="CG623" s="51"/>
      <c r="CH623" s="51"/>
      <c r="CI623" s="51"/>
      <c r="CJ623" s="51"/>
      <c r="CK623" s="51"/>
      <c r="CL623" s="51"/>
      <c r="CM623" s="51"/>
      <c r="CN623" s="51"/>
      <c r="CO623" s="51"/>
      <c r="CP623" s="51"/>
      <c r="CQ623" s="51"/>
      <c r="CR623" s="51"/>
      <c r="CS623" s="51"/>
      <c r="CT623" s="51"/>
      <c r="CU623" s="51"/>
      <c r="CV623" s="51"/>
      <c r="CW623" s="51"/>
      <c r="CX623" s="51"/>
      <c r="CY623" s="51"/>
      <c r="CZ623" s="51"/>
      <c r="DA623" s="51"/>
      <c r="DB623" s="51"/>
      <c r="DC623" s="51"/>
      <c r="DD623" s="51"/>
      <c r="DE623" s="51"/>
      <c r="DF623" s="51"/>
    </row>
    <row r="624" spans="1:110">
      <c r="A624" s="61"/>
      <c r="C624" s="51"/>
      <c r="D624" s="67"/>
      <c r="E624" s="78"/>
      <c r="F624" s="51"/>
      <c r="G624" s="67"/>
      <c r="H624" s="51"/>
      <c r="I624" s="51"/>
      <c r="J624" s="51"/>
      <c r="K624" s="67"/>
      <c r="L624" s="72"/>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c r="AP624" s="51"/>
      <c r="AQ624" s="51"/>
      <c r="AR624" s="51"/>
      <c r="AS624" s="51"/>
      <c r="AT624" s="51"/>
      <c r="AU624" s="51"/>
      <c r="AV624" s="51"/>
      <c r="AW624" s="51"/>
      <c r="AX624" s="51"/>
      <c r="AY624" s="51"/>
      <c r="AZ624" s="51"/>
      <c r="BA624" s="51"/>
      <c r="BB624" s="51"/>
      <c r="BC624" s="51"/>
      <c r="BD624" s="51"/>
      <c r="BE624" s="51"/>
      <c r="BF624" s="51"/>
      <c r="BG624" s="51"/>
      <c r="BH624" s="51"/>
      <c r="BI624" s="51"/>
      <c r="BJ624" s="51"/>
      <c r="BK624" s="51"/>
      <c r="BL624" s="51"/>
      <c r="BM624" s="51"/>
      <c r="BN624" s="51"/>
      <c r="BO624" s="51"/>
      <c r="BP624" s="51"/>
      <c r="BQ624" s="51"/>
      <c r="BR624" s="51"/>
      <c r="BS624" s="51"/>
      <c r="BT624" s="51"/>
      <c r="BU624" s="51"/>
      <c r="BV624" s="51"/>
      <c r="BW624" s="51"/>
      <c r="BX624" s="51"/>
      <c r="BY624" s="51"/>
      <c r="BZ624" s="51"/>
      <c r="CA624" s="51"/>
      <c r="CB624" s="51"/>
      <c r="CC624" s="51"/>
      <c r="CD624" s="51"/>
      <c r="CE624" s="51"/>
      <c r="CF624" s="51"/>
      <c r="CG624" s="51"/>
      <c r="CH624" s="51"/>
      <c r="CI624" s="51"/>
      <c r="CJ624" s="51"/>
      <c r="CK624" s="51"/>
      <c r="CL624" s="51"/>
      <c r="CM624" s="51"/>
      <c r="CN624" s="51"/>
      <c r="CO624" s="51"/>
      <c r="CP624" s="51"/>
      <c r="CQ624" s="51"/>
      <c r="CR624" s="51"/>
      <c r="CS624" s="51"/>
      <c r="CT624" s="51"/>
      <c r="CU624" s="51"/>
      <c r="CV624" s="51"/>
      <c r="CW624" s="51"/>
      <c r="CX624" s="51"/>
      <c r="CY624" s="51"/>
      <c r="CZ624" s="51"/>
      <c r="DA624" s="51"/>
      <c r="DB624" s="51"/>
      <c r="DC624" s="51"/>
      <c r="DD624" s="51"/>
      <c r="DE624" s="51"/>
      <c r="DF624" s="51"/>
    </row>
    <row r="625" spans="1:110">
      <c r="A625" s="61"/>
      <c r="C625" s="51"/>
      <c r="D625" s="67"/>
      <c r="E625" s="78"/>
      <c r="F625" s="51"/>
      <c r="G625" s="67"/>
      <c r="H625" s="51"/>
      <c r="I625" s="51"/>
      <c r="J625" s="51"/>
      <c r="K625" s="67"/>
      <c r="L625" s="72"/>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c r="AW625" s="51"/>
      <c r="AX625" s="51"/>
      <c r="AY625" s="51"/>
      <c r="AZ625" s="51"/>
      <c r="BA625" s="51"/>
      <c r="BB625" s="51"/>
      <c r="BC625" s="51"/>
      <c r="BD625" s="51"/>
      <c r="BE625" s="51"/>
      <c r="BF625" s="51"/>
      <c r="BG625" s="51"/>
      <c r="BH625" s="51"/>
      <c r="BI625" s="51"/>
      <c r="BJ625" s="51"/>
      <c r="BK625" s="51"/>
      <c r="BL625" s="51"/>
      <c r="BM625" s="51"/>
      <c r="BN625" s="51"/>
      <c r="BO625" s="51"/>
      <c r="BP625" s="51"/>
      <c r="BQ625" s="51"/>
      <c r="BR625" s="51"/>
      <c r="BS625" s="51"/>
      <c r="BT625" s="51"/>
      <c r="BU625" s="51"/>
      <c r="BV625" s="51"/>
      <c r="BW625" s="51"/>
      <c r="BX625" s="51"/>
      <c r="BY625" s="51"/>
      <c r="BZ625" s="51"/>
      <c r="CA625" s="51"/>
      <c r="CB625" s="51"/>
      <c r="CC625" s="51"/>
      <c r="CD625" s="51"/>
      <c r="CE625" s="51"/>
      <c r="CF625" s="51"/>
      <c r="CG625" s="51"/>
      <c r="CH625" s="51"/>
      <c r="CI625" s="51"/>
      <c r="CJ625" s="51"/>
      <c r="CK625" s="51"/>
      <c r="CL625" s="51"/>
      <c r="CM625" s="51"/>
      <c r="CN625" s="51"/>
      <c r="CO625" s="51"/>
      <c r="CP625" s="51"/>
      <c r="CQ625" s="51"/>
      <c r="CR625" s="51"/>
      <c r="CS625" s="51"/>
      <c r="CT625" s="51"/>
      <c r="CU625" s="51"/>
      <c r="CV625" s="51"/>
      <c r="CW625" s="51"/>
      <c r="CX625" s="51"/>
      <c r="CY625" s="51"/>
      <c r="CZ625" s="51"/>
      <c r="DA625" s="51"/>
      <c r="DB625" s="51"/>
      <c r="DC625" s="51"/>
      <c r="DD625" s="51"/>
      <c r="DE625" s="51"/>
      <c r="DF625" s="51"/>
    </row>
    <row r="626" spans="1:110">
      <c r="A626" s="61"/>
      <c r="C626" s="51"/>
      <c r="D626" s="67"/>
      <c r="E626" s="78"/>
      <c r="F626" s="51"/>
      <c r="G626" s="67"/>
      <c r="H626" s="51"/>
      <c r="I626" s="51"/>
      <c r="J626" s="51"/>
      <c r="K626" s="67"/>
      <c r="L626" s="72"/>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c r="AW626" s="51"/>
      <c r="AX626" s="51"/>
      <c r="AY626" s="51"/>
      <c r="AZ626" s="51"/>
      <c r="BA626" s="51"/>
      <c r="BB626" s="51"/>
      <c r="BC626" s="51"/>
      <c r="BD626" s="51"/>
      <c r="BE626" s="51"/>
      <c r="BF626" s="51"/>
      <c r="BG626" s="51"/>
      <c r="BH626" s="51"/>
      <c r="BI626" s="51"/>
      <c r="BJ626" s="51"/>
      <c r="BK626" s="51"/>
      <c r="BL626" s="51"/>
      <c r="BM626" s="51"/>
      <c r="BN626" s="51"/>
      <c r="BO626" s="51"/>
      <c r="BP626" s="51"/>
      <c r="BQ626" s="51"/>
      <c r="BR626" s="51"/>
      <c r="BS626" s="51"/>
      <c r="BT626" s="51"/>
      <c r="BU626" s="51"/>
      <c r="BV626" s="51"/>
      <c r="BW626" s="51"/>
      <c r="BX626" s="51"/>
      <c r="BY626" s="51"/>
      <c r="BZ626" s="51"/>
      <c r="CA626" s="51"/>
      <c r="CB626" s="51"/>
      <c r="CC626" s="51"/>
      <c r="CD626" s="51"/>
      <c r="CE626" s="51"/>
      <c r="CF626" s="51"/>
      <c r="CG626" s="51"/>
      <c r="CH626" s="51"/>
      <c r="CI626" s="51"/>
      <c r="CJ626" s="51"/>
      <c r="CK626" s="51"/>
      <c r="CL626" s="51"/>
      <c r="CM626" s="51"/>
      <c r="CN626" s="51"/>
      <c r="CO626" s="51"/>
      <c r="CP626" s="51"/>
      <c r="CQ626" s="51"/>
      <c r="CR626" s="51"/>
      <c r="CS626" s="51"/>
      <c r="CT626" s="51"/>
      <c r="CU626" s="51"/>
      <c r="CV626" s="51"/>
      <c r="CW626" s="51"/>
      <c r="CX626" s="51"/>
      <c r="CY626" s="51"/>
      <c r="CZ626" s="51"/>
      <c r="DA626" s="51"/>
      <c r="DB626" s="51"/>
      <c r="DC626" s="51"/>
      <c r="DD626" s="51"/>
      <c r="DE626" s="51"/>
      <c r="DF626" s="51"/>
    </row>
    <row r="627" spans="1:110">
      <c r="A627" s="61"/>
      <c r="C627" s="51"/>
      <c r="D627" s="67"/>
      <c r="E627" s="78"/>
      <c r="F627" s="51"/>
      <c r="G627" s="67"/>
      <c r="H627" s="51"/>
      <c r="I627" s="51"/>
      <c r="J627" s="51"/>
      <c r="K627" s="67"/>
      <c r="L627" s="72"/>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c r="AN627" s="51"/>
      <c r="AO627" s="51"/>
      <c r="AP627" s="51"/>
      <c r="AQ627" s="51"/>
      <c r="AR627" s="51"/>
      <c r="AS627" s="51"/>
      <c r="AT627" s="51"/>
      <c r="AU627" s="51"/>
      <c r="AV627" s="51"/>
      <c r="AW627" s="51"/>
      <c r="AX627" s="51"/>
      <c r="AY627" s="51"/>
      <c r="AZ627" s="51"/>
      <c r="BA627" s="51"/>
      <c r="BB627" s="51"/>
      <c r="BC627" s="51"/>
      <c r="BD627" s="51"/>
      <c r="BE627" s="51"/>
      <c r="BF627" s="51"/>
      <c r="BG627" s="51"/>
      <c r="BH627" s="51"/>
      <c r="BI627" s="51"/>
      <c r="BJ627" s="51"/>
      <c r="BK627" s="51"/>
      <c r="BL627" s="51"/>
      <c r="BM627" s="51"/>
      <c r="BN627" s="51"/>
      <c r="BO627" s="51"/>
      <c r="BP627" s="51"/>
      <c r="BQ627" s="51"/>
      <c r="BR627" s="51"/>
      <c r="BS627" s="51"/>
      <c r="BT627" s="51"/>
      <c r="BU627" s="51"/>
      <c r="BV627" s="51"/>
      <c r="BW627" s="51"/>
      <c r="BX627" s="51"/>
      <c r="BY627" s="51"/>
      <c r="BZ627" s="51"/>
      <c r="CA627" s="51"/>
      <c r="CB627" s="51"/>
      <c r="CC627" s="51"/>
      <c r="CD627" s="51"/>
      <c r="CE627" s="51"/>
      <c r="CF627" s="51"/>
      <c r="CG627" s="51"/>
      <c r="CH627" s="51"/>
      <c r="CI627" s="51"/>
      <c r="CJ627" s="51"/>
      <c r="CK627" s="51"/>
      <c r="CL627" s="51"/>
      <c r="CM627" s="51"/>
      <c r="CN627" s="51"/>
      <c r="CO627" s="51"/>
      <c r="CP627" s="51"/>
      <c r="CQ627" s="51"/>
      <c r="CR627" s="51"/>
      <c r="CS627" s="51"/>
      <c r="CT627" s="51"/>
      <c r="CU627" s="51"/>
      <c r="CV627" s="51"/>
      <c r="CW627" s="51"/>
      <c r="CX627" s="51"/>
      <c r="CY627" s="51"/>
      <c r="CZ627" s="51"/>
      <c r="DA627" s="51"/>
      <c r="DB627" s="51"/>
      <c r="DC627" s="51"/>
      <c r="DD627" s="51"/>
      <c r="DE627" s="51"/>
      <c r="DF627" s="51"/>
    </row>
    <row r="628" spans="1:110">
      <c r="A628" s="61"/>
      <c r="C628" s="51"/>
      <c r="D628" s="67"/>
      <c r="E628" s="78"/>
      <c r="F628" s="51"/>
      <c r="G628" s="67"/>
      <c r="H628" s="51"/>
      <c r="I628" s="51"/>
      <c r="J628" s="51"/>
      <c r="K628" s="67"/>
      <c r="L628" s="72"/>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c r="AQ628" s="51"/>
      <c r="AR628" s="51"/>
      <c r="AS628" s="51"/>
      <c r="AT628" s="51"/>
      <c r="AU628" s="51"/>
      <c r="AV628" s="51"/>
      <c r="AW628" s="51"/>
      <c r="AX628" s="51"/>
      <c r="AY628" s="51"/>
      <c r="AZ628" s="51"/>
      <c r="BA628" s="51"/>
      <c r="BB628" s="51"/>
      <c r="BC628" s="51"/>
      <c r="BD628" s="51"/>
      <c r="BE628" s="51"/>
      <c r="BF628" s="51"/>
      <c r="BG628" s="51"/>
      <c r="BH628" s="51"/>
      <c r="BI628" s="51"/>
      <c r="BJ628" s="51"/>
      <c r="BK628" s="51"/>
      <c r="BL628" s="51"/>
      <c r="BM628" s="51"/>
      <c r="BN628" s="51"/>
      <c r="BO628" s="51"/>
      <c r="BP628" s="51"/>
      <c r="BQ628" s="51"/>
      <c r="BR628" s="51"/>
      <c r="BS628" s="51"/>
      <c r="BT628" s="51"/>
      <c r="BU628" s="51"/>
      <c r="BV628" s="51"/>
      <c r="BW628" s="51"/>
      <c r="BX628" s="51"/>
      <c r="BY628" s="51"/>
      <c r="BZ628" s="51"/>
      <c r="CA628" s="51"/>
      <c r="CB628" s="51"/>
      <c r="CC628" s="51"/>
      <c r="CD628" s="51"/>
      <c r="CE628" s="51"/>
      <c r="CF628" s="51"/>
      <c r="CG628" s="51"/>
      <c r="CH628" s="51"/>
      <c r="CI628" s="51"/>
      <c r="CJ628" s="51"/>
      <c r="CK628" s="51"/>
      <c r="CL628" s="51"/>
      <c r="CM628" s="51"/>
      <c r="CN628" s="51"/>
      <c r="CO628" s="51"/>
      <c r="CP628" s="51"/>
      <c r="CQ628" s="51"/>
      <c r="CR628" s="51"/>
      <c r="CS628" s="51"/>
      <c r="CT628" s="51"/>
      <c r="CU628" s="51"/>
      <c r="CV628" s="51"/>
      <c r="CW628" s="51"/>
      <c r="CX628" s="51"/>
      <c r="CY628" s="51"/>
      <c r="CZ628" s="51"/>
      <c r="DA628" s="51"/>
      <c r="DB628" s="51"/>
      <c r="DC628" s="51"/>
      <c r="DD628" s="51"/>
      <c r="DE628" s="51"/>
      <c r="DF628" s="51"/>
    </row>
    <row r="629" spans="1:110">
      <c r="A629" s="61"/>
      <c r="C629" s="51"/>
      <c r="D629" s="67"/>
      <c r="E629" s="78"/>
      <c r="F629" s="51"/>
      <c r="G629" s="67"/>
      <c r="H629" s="51"/>
      <c r="I629" s="51"/>
      <c r="J629" s="51"/>
      <c r="K629" s="67"/>
      <c r="L629" s="72"/>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c r="AY629" s="51"/>
      <c r="AZ629" s="51"/>
      <c r="BA629" s="51"/>
      <c r="BB629" s="51"/>
      <c r="BC629" s="51"/>
      <c r="BD629" s="51"/>
      <c r="BE629" s="51"/>
      <c r="BF629" s="51"/>
      <c r="BG629" s="51"/>
      <c r="BH629" s="51"/>
      <c r="BI629" s="51"/>
      <c r="BJ629" s="51"/>
      <c r="BK629" s="51"/>
      <c r="BL629" s="51"/>
      <c r="BM629" s="51"/>
      <c r="BN629" s="51"/>
      <c r="BO629" s="51"/>
      <c r="BP629" s="51"/>
      <c r="BQ629" s="51"/>
      <c r="BR629" s="51"/>
      <c r="BS629" s="51"/>
      <c r="BT629" s="51"/>
      <c r="BU629" s="51"/>
      <c r="BV629" s="51"/>
      <c r="BW629" s="51"/>
      <c r="BX629" s="51"/>
      <c r="BY629" s="51"/>
      <c r="BZ629" s="51"/>
      <c r="CA629" s="51"/>
      <c r="CB629" s="51"/>
      <c r="CC629" s="51"/>
      <c r="CD629" s="51"/>
      <c r="CE629" s="51"/>
      <c r="CF629" s="51"/>
      <c r="CG629" s="51"/>
      <c r="CH629" s="51"/>
      <c r="CI629" s="51"/>
      <c r="CJ629" s="51"/>
      <c r="CK629" s="51"/>
      <c r="CL629" s="51"/>
      <c r="CM629" s="51"/>
      <c r="CN629" s="51"/>
      <c r="CO629" s="51"/>
      <c r="CP629" s="51"/>
      <c r="CQ629" s="51"/>
      <c r="CR629" s="51"/>
      <c r="CS629" s="51"/>
      <c r="CT629" s="51"/>
      <c r="CU629" s="51"/>
      <c r="CV629" s="51"/>
      <c r="CW629" s="51"/>
      <c r="CX629" s="51"/>
      <c r="CY629" s="51"/>
      <c r="CZ629" s="51"/>
      <c r="DA629" s="51"/>
      <c r="DB629" s="51"/>
      <c r="DC629" s="51"/>
      <c r="DD629" s="51"/>
      <c r="DE629" s="51"/>
      <c r="DF629" s="51"/>
    </row>
    <row r="630" spans="1:110">
      <c r="A630" s="61"/>
      <c r="C630" s="51"/>
      <c r="D630" s="67"/>
      <c r="E630" s="78"/>
      <c r="F630" s="51"/>
      <c r="G630" s="67"/>
      <c r="H630" s="51"/>
      <c r="I630" s="51"/>
      <c r="J630" s="51"/>
      <c r="K630" s="67"/>
      <c r="L630" s="72"/>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c r="AW630" s="51"/>
      <c r="AX630" s="51"/>
      <c r="AY630" s="51"/>
      <c r="AZ630" s="51"/>
      <c r="BA630" s="51"/>
      <c r="BB630" s="51"/>
      <c r="BC630" s="51"/>
      <c r="BD630" s="51"/>
      <c r="BE630" s="51"/>
      <c r="BF630" s="51"/>
      <c r="BG630" s="51"/>
      <c r="BH630" s="51"/>
      <c r="BI630" s="51"/>
      <c r="BJ630" s="51"/>
      <c r="BK630" s="51"/>
      <c r="BL630" s="51"/>
      <c r="BM630" s="51"/>
      <c r="BN630" s="51"/>
      <c r="BO630" s="51"/>
      <c r="BP630" s="51"/>
      <c r="BQ630" s="51"/>
      <c r="BR630" s="51"/>
      <c r="BS630" s="51"/>
      <c r="BT630" s="51"/>
      <c r="BU630" s="51"/>
      <c r="BV630" s="51"/>
      <c r="BW630" s="51"/>
      <c r="BX630" s="51"/>
      <c r="BY630" s="51"/>
      <c r="BZ630" s="51"/>
      <c r="CA630" s="51"/>
      <c r="CB630" s="51"/>
      <c r="CC630" s="51"/>
      <c r="CD630" s="51"/>
      <c r="CE630" s="51"/>
      <c r="CF630" s="51"/>
      <c r="CG630" s="51"/>
      <c r="CH630" s="51"/>
      <c r="CI630" s="51"/>
      <c r="CJ630" s="51"/>
      <c r="CK630" s="51"/>
      <c r="CL630" s="51"/>
      <c r="CM630" s="51"/>
      <c r="CN630" s="51"/>
      <c r="CO630" s="51"/>
      <c r="CP630" s="51"/>
      <c r="CQ630" s="51"/>
      <c r="CR630" s="51"/>
      <c r="CS630" s="51"/>
      <c r="CT630" s="51"/>
      <c r="CU630" s="51"/>
      <c r="CV630" s="51"/>
      <c r="CW630" s="51"/>
      <c r="CX630" s="51"/>
      <c r="CY630" s="51"/>
      <c r="CZ630" s="51"/>
      <c r="DA630" s="51"/>
      <c r="DB630" s="51"/>
      <c r="DC630" s="51"/>
      <c r="DD630" s="51"/>
      <c r="DE630" s="51"/>
      <c r="DF630" s="51"/>
    </row>
    <row r="631" spans="1:110">
      <c r="A631" s="61"/>
      <c r="C631" s="51"/>
      <c r="D631" s="67"/>
      <c r="E631" s="78"/>
      <c r="F631" s="51"/>
      <c r="G631" s="67"/>
      <c r="H631" s="51"/>
      <c r="I631" s="51"/>
      <c r="J631" s="51"/>
      <c r="K631" s="67"/>
      <c r="L631" s="72"/>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c r="AN631" s="51"/>
      <c r="AO631" s="51"/>
      <c r="AP631" s="51"/>
      <c r="AQ631" s="51"/>
      <c r="AR631" s="51"/>
      <c r="AS631" s="51"/>
      <c r="AT631" s="51"/>
      <c r="AU631" s="51"/>
      <c r="AV631" s="51"/>
      <c r="AW631" s="51"/>
      <c r="AX631" s="51"/>
      <c r="AY631" s="51"/>
      <c r="AZ631" s="51"/>
      <c r="BA631" s="51"/>
      <c r="BB631" s="51"/>
      <c r="BC631" s="51"/>
      <c r="BD631" s="51"/>
      <c r="BE631" s="51"/>
      <c r="BF631" s="51"/>
      <c r="BG631" s="51"/>
      <c r="BH631" s="51"/>
      <c r="BI631" s="51"/>
      <c r="BJ631" s="51"/>
      <c r="BK631" s="51"/>
      <c r="BL631" s="51"/>
      <c r="BM631" s="51"/>
      <c r="BN631" s="51"/>
      <c r="BO631" s="51"/>
      <c r="BP631" s="51"/>
      <c r="BQ631" s="51"/>
      <c r="BR631" s="51"/>
      <c r="BS631" s="51"/>
      <c r="BT631" s="51"/>
      <c r="BU631" s="51"/>
      <c r="BV631" s="51"/>
      <c r="BW631" s="51"/>
      <c r="BX631" s="51"/>
      <c r="BY631" s="51"/>
      <c r="BZ631" s="51"/>
      <c r="CA631" s="51"/>
      <c r="CB631" s="51"/>
      <c r="CC631" s="51"/>
      <c r="CD631" s="51"/>
      <c r="CE631" s="51"/>
      <c r="CF631" s="51"/>
      <c r="CG631" s="51"/>
      <c r="CH631" s="51"/>
      <c r="CI631" s="51"/>
      <c r="CJ631" s="51"/>
      <c r="CK631" s="51"/>
      <c r="CL631" s="51"/>
      <c r="CM631" s="51"/>
      <c r="CN631" s="51"/>
      <c r="CO631" s="51"/>
      <c r="CP631" s="51"/>
      <c r="CQ631" s="51"/>
      <c r="CR631" s="51"/>
      <c r="CS631" s="51"/>
      <c r="CT631" s="51"/>
      <c r="CU631" s="51"/>
      <c r="CV631" s="51"/>
      <c r="CW631" s="51"/>
      <c r="CX631" s="51"/>
      <c r="CY631" s="51"/>
      <c r="CZ631" s="51"/>
      <c r="DA631" s="51"/>
      <c r="DB631" s="51"/>
      <c r="DC631" s="51"/>
      <c r="DD631" s="51"/>
      <c r="DE631" s="51"/>
      <c r="DF631" s="51"/>
    </row>
    <row r="632" spans="1:110">
      <c r="A632" s="61"/>
      <c r="C632" s="51"/>
      <c r="D632" s="67"/>
      <c r="E632" s="78"/>
      <c r="F632" s="51"/>
      <c r="G632" s="67"/>
      <c r="H632" s="51"/>
      <c r="I632" s="51"/>
      <c r="J632" s="51"/>
      <c r="K632" s="67"/>
      <c r="L632" s="72"/>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c r="AN632" s="51"/>
      <c r="AO632" s="51"/>
      <c r="AP632" s="51"/>
      <c r="AQ632" s="51"/>
      <c r="AR632" s="51"/>
      <c r="AS632" s="51"/>
      <c r="AT632" s="51"/>
      <c r="AU632" s="51"/>
      <c r="AV632" s="51"/>
      <c r="AW632" s="51"/>
      <c r="AX632" s="51"/>
      <c r="AY632" s="51"/>
      <c r="AZ632" s="51"/>
      <c r="BA632" s="51"/>
      <c r="BB632" s="51"/>
      <c r="BC632" s="51"/>
      <c r="BD632" s="51"/>
      <c r="BE632" s="51"/>
      <c r="BF632" s="51"/>
      <c r="BG632" s="51"/>
      <c r="BH632" s="51"/>
      <c r="BI632" s="51"/>
      <c r="BJ632" s="51"/>
      <c r="BK632" s="51"/>
      <c r="BL632" s="51"/>
      <c r="BM632" s="51"/>
      <c r="BN632" s="51"/>
      <c r="BO632" s="51"/>
      <c r="BP632" s="51"/>
      <c r="BQ632" s="51"/>
      <c r="BR632" s="51"/>
      <c r="BS632" s="51"/>
      <c r="BT632" s="51"/>
      <c r="BU632" s="51"/>
      <c r="BV632" s="51"/>
      <c r="BW632" s="51"/>
      <c r="BX632" s="51"/>
      <c r="BY632" s="51"/>
      <c r="BZ632" s="51"/>
      <c r="CA632" s="51"/>
      <c r="CB632" s="51"/>
      <c r="CC632" s="51"/>
      <c r="CD632" s="51"/>
      <c r="CE632" s="51"/>
      <c r="CF632" s="51"/>
      <c r="CG632" s="51"/>
      <c r="CH632" s="51"/>
      <c r="CI632" s="51"/>
      <c r="CJ632" s="51"/>
      <c r="CK632" s="51"/>
      <c r="CL632" s="51"/>
      <c r="CM632" s="51"/>
      <c r="CN632" s="51"/>
      <c r="CO632" s="51"/>
      <c r="CP632" s="51"/>
      <c r="CQ632" s="51"/>
      <c r="CR632" s="51"/>
      <c r="CS632" s="51"/>
      <c r="CT632" s="51"/>
      <c r="CU632" s="51"/>
      <c r="CV632" s="51"/>
      <c r="CW632" s="51"/>
      <c r="CX632" s="51"/>
      <c r="CY632" s="51"/>
      <c r="CZ632" s="51"/>
      <c r="DA632" s="51"/>
      <c r="DB632" s="51"/>
      <c r="DC632" s="51"/>
      <c r="DD632" s="51"/>
      <c r="DE632" s="51"/>
      <c r="DF632" s="51"/>
    </row>
    <row r="633" spans="1:110">
      <c r="A633" s="61"/>
      <c r="C633" s="51"/>
      <c r="D633" s="67"/>
      <c r="E633" s="78"/>
      <c r="F633" s="51"/>
      <c r="G633" s="67"/>
      <c r="H633" s="51"/>
      <c r="I633" s="51"/>
      <c r="J633" s="51"/>
      <c r="K633" s="67"/>
      <c r="L633" s="72"/>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c r="AN633" s="51"/>
      <c r="AO633" s="51"/>
      <c r="AP633" s="51"/>
      <c r="AQ633" s="51"/>
      <c r="AR633" s="51"/>
      <c r="AS633" s="51"/>
      <c r="AT633" s="51"/>
      <c r="AU633" s="51"/>
      <c r="AV633" s="51"/>
      <c r="AW633" s="51"/>
      <c r="AX633" s="51"/>
      <c r="AY633" s="51"/>
      <c r="AZ633" s="51"/>
      <c r="BA633" s="51"/>
      <c r="BB633" s="51"/>
      <c r="BC633" s="51"/>
      <c r="BD633" s="51"/>
      <c r="BE633" s="51"/>
      <c r="BF633" s="51"/>
      <c r="BG633" s="51"/>
      <c r="BH633" s="51"/>
      <c r="BI633" s="51"/>
      <c r="BJ633" s="51"/>
      <c r="BK633" s="51"/>
      <c r="BL633" s="51"/>
      <c r="BM633" s="51"/>
      <c r="BN633" s="51"/>
      <c r="BO633" s="51"/>
      <c r="BP633" s="51"/>
      <c r="BQ633" s="51"/>
      <c r="BR633" s="51"/>
      <c r="BS633" s="51"/>
      <c r="BT633" s="51"/>
      <c r="BU633" s="51"/>
      <c r="BV633" s="51"/>
      <c r="BW633" s="51"/>
      <c r="BX633" s="51"/>
      <c r="BY633" s="51"/>
      <c r="BZ633" s="51"/>
      <c r="CA633" s="51"/>
      <c r="CB633" s="51"/>
      <c r="CC633" s="51"/>
      <c r="CD633" s="51"/>
      <c r="CE633" s="51"/>
      <c r="CF633" s="51"/>
      <c r="CG633" s="51"/>
      <c r="CH633" s="51"/>
      <c r="CI633" s="51"/>
      <c r="CJ633" s="51"/>
      <c r="CK633" s="51"/>
      <c r="CL633" s="51"/>
      <c r="CM633" s="51"/>
      <c r="CN633" s="51"/>
      <c r="CO633" s="51"/>
      <c r="CP633" s="51"/>
      <c r="CQ633" s="51"/>
      <c r="CR633" s="51"/>
      <c r="CS633" s="51"/>
      <c r="CT633" s="51"/>
      <c r="CU633" s="51"/>
      <c r="CV633" s="51"/>
      <c r="CW633" s="51"/>
      <c r="CX633" s="51"/>
      <c r="CY633" s="51"/>
      <c r="CZ633" s="51"/>
      <c r="DA633" s="51"/>
      <c r="DB633" s="51"/>
      <c r="DC633" s="51"/>
      <c r="DD633" s="51"/>
      <c r="DE633" s="51"/>
      <c r="DF633" s="51"/>
    </row>
    <row r="634" spans="1:110">
      <c r="A634" s="61"/>
      <c r="C634" s="51"/>
      <c r="D634" s="67"/>
      <c r="E634" s="78"/>
      <c r="F634" s="51"/>
      <c r="G634" s="67"/>
      <c r="H634" s="51"/>
      <c r="I634" s="51"/>
      <c r="J634" s="51"/>
      <c r="K634" s="67"/>
      <c r="L634" s="72"/>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c r="AP634" s="51"/>
      <c r="AQ634" s="51"/>
      <c r="AR634" s="51"/>
      <c r="AS634" s="51"/>
      <c r="AT634" s="51"/>
      <c r="AU634" s="51"/>
      <c r="AV634" s="51"/>
      <c r="AW634" s="51"/>
      <c r="AX634" s="51"/>
      <c r="AY634" s="51"/>
      <c r="AZ634" s="51"/>
      <c r="BA634" s="51"/>
      <c r="BB634" s="51"/>
      <c r="BC634" s="51"/>
      <c r="BD634" s="51"/>
      <c r="BE634" s="51"/>
      <c r="BF634" s="51"/>
      <c r="BG634" s="51"/>
      <c r="BH634" s="51"/>
      <c r="BI634" s="51"/>
      <c r="BJ634" s="51"/>
      <c r="BK634" s="51"/>
      <c r="BL634" s="51"/>
      <c r="BM634" s="51"/>
      <c r="BN634" s="51"/>
      <c r="BO634" s="51"/>
      <c r="BP634" s="51"/>
      <c r="BQ634" s="51"/>
      <c r="BR634" s="51"/>
      <c r="BS634" s="51"/>
      <c r="BT634" s="51"/>
      <c r="BU634" s="51"/>
      <c r="BV634" s="51"/>
      <c r="BW634" s="51"/>
      <c r="BX634" s="51"/>
      <c r="BY634" s="51"/>
      <c r="BZ634" s="51"/>
      <c r="CA634" s="51"/>
      <c r="CB634" s="51"/>
      <c r="CC634" s="51"/>
      <c r="CD634" s="51"/>
      <c r="CE634" s="51"/>
      <c r="CF634" s="51"/>
      <c r="CG634" s="51"/>
      <c r="CH634" s="51"/>
      <c r="CI634" s="51"/>
      <c r="CJ634" s="51"/>
      <c r="CK634" s="51"/>
      <c r="CL634" s="51"/>
      <c r="CM634" s="51"/>
      <c r="CN634" s="51"/>
      <c r="CO634" s="51"/>
      <c r="CP634" s="51"/>
      <c r="CQ634" s="51"/>
      <c r="CR634" s="51"/>
      <c r="CS634" s="51"/>
      <c r="CT634" s="51"/>
      <c r="CU634" s="51"/>
      <c r="CV634" s="51"/>
      <c r="CW634" s="51"/>
      <c r="CX634" s="51"/>
      <c r="CY634" s="51"/>
      <c r="CZ634" s="51"/>
      <c r="DA634" s="51"/>
      <c r="DB634" s="51"/>
      <c r="DC634" s="51"/>
      <c r="DD634" s="51"/>
      <c r="DE634" s="51"/>
      <c r="DF634" s="51"/>
    </row>
    <row r="635" spans="1:110">
      <c r="A635" s="61"/>
      <c r="C635" s="51"/>
      <c r="D635" s="67"/>
      <c r="E635" s="78"/>
      <c r="F635" s="51"/>
      <c r="G635" s="67"/>
      <c r="H635" s="51"/>
      <c r="I635" s="51"/>
      <c r="J635" s="51"/>
      <c r="K635" s="67"/>
      <c r="L635" s="72"/>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51"/>
      <c r="AS635" s="51"/>
      <c r="AT635" s="51"/>
      <c r="AU635" s="51"/>
      <c r="AV635" s="51"/>
      <c r="AW635" s="51"/>
      <c r="AX635" s="51"/>
      <c r="AY635" s="51"/>
      <c r="AZ635" s="51"/>
      <c r="BA635" s="51"/>
      <c r="BB635" s="51"/>
      <c r="BC635" s="51"/>
      <c r="BD635" s="51"/>
      <c r="BE635" s="51"/>
      <c r="BF635" s="51"/>
      <c r="BG635" s="51"/>
      <c r="BH635" s="51"/>
      <c r="BI635" s="51"/>
      <c r="BJ635" s="51"/>
      <c r="BK635" s="51"/>
      <c r="BL635" s="51"/>
      <c r="BM635" s="51"/>
      <c r="BN635" s="51"/>
      <c r="BO635" s="51"/>
      <c r="BP635" s="51"/>
      <c r="BQ635" s="51"/>
      <c r="BR635" s="51"/>
      <c r="BS635" s="51"/>
      <c r="BT635" s="51"/>
      <c r="BU635" s="51"/>
      <c r="BV635" s="51"/>
      <c r="BW635" s="51"/>
      <c r="BX635" s="51"/>
      <c r="BY635" s="51"/>
      <c r="BZ635" s="51"/>
      <c r="CA635" s="51"/>
      <c r="CB635" s="51"/>
      <c r="CC635" s="51"/>
      <c r="CD635" s="51"/>
      <c r="CE635" s="51"/>
      <c r="CF635" s="51"/>
      <c r="CG635" s="51"/>
      <c r="CH635" s="51"/>
      <c r="CI635" s="51"/>
      <c r="CJ635" s="51"/>
      <c r="CK635" s="51"/>
      <c r="CL635" s="51"/>
      <c r="CM635" s="51"/>
      <c r="CN635" s="51"/>
      <c r="CO635" s="51"/>
      <c r="CP635" s="51"/>
      <c r="CQ635" s="51"/>
      <c r="CR635" s="51"/>
      <c r="CS635" s="51"/>
      <c r="CT635" s="51"/>
      <c r="CU635" s="51"/>
      <c r="CV635" s="51"/>
      <c r="CW635" s="51"/>
      <c r="CX635" s="51"/>
      <c r="CY635" s="51"/>
      <c r="CZ635" s="51"/>
      <c r="DA635" s="51"/>
      <c r="DB635" s="51"/>
      <c r="DC635" s="51"/>
      <c r="DD635" s="51"/>
      <c r="DE635" s="51"/>
      <c r="DF635" s="51"/>
    </row>
    <row r="636" spans="1:110">
      <c r="A636" s="61"/>
      <c r="C636" s="51"/>
      <c r="D636" s="67"/>
      <c r="E636" s="78"/>
      <c r="F636" s="51"/>
      <c r="G636" s="67"/>
      <c r="H636" s="51"/>
      <c r="I636" s="51"/>
      <c r="J636" s="51"/>
      <c r="K636" s="67"/>
      <c r="L636" s="72"/>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c r="AQ636" s="51"/>
      <c r="AR636" s="51"/>
      <c r="AS636" s="51"/>
      <c r="AT636" s="51"/>
      <c r="AU636" s="51"/>
      <c r="AV636" s="51"/>
      <c r="AW636" s="51"/>
      <c r="AX636" s="51"/>
      <c r="AY636" s="51"/>
      <c r="AZ636" s="51"/>
      <c r="BA636" s="51"/>
      <c r="BB636" s="51"/>
      <c r="BC636" s="51"/>
      <c r="BD636" s="51"/>
      <c r="BE636" s="51"/>
      <c r="BF636" s="51"/>
      <c r="BG636" s="51"/>
      <c r="BH636" s="51"/>
      <c r="BI636" s="51"/>
      <c r="BJ636" s="51"/>
      <c r="BK636" s="51"/>
      <c r="BL636" s="51"/>
      <c r="BM636" s="51"/>
      <c r="BN636" s="51"/>
      <c r="BO636" s="51"/>
      <c r="BP636" s="51"/>
      <c r="BQ636" s="51"/>
      <c r="BR636" s="51"/>
      <c r="BS636" s="51"/>
      <c r="BT636" s="51"/>
      <c r="BU636" s="51"/>
      <c r="BV636" s="51"/>
      <c r="BW636" s="51"/>
      <c r="BX636" s="51"/>
      <c r="BY636" s="51"/>
      <c r="BZ636" s="51"/>
      <c r="CA636" s="51"/>
      <c r="CB636" s="51"/>
      <c r="CC636" s="51"/>
      <c r="CD636" s="51"/>
      <c r="CE636" s="51"/>
      <c r="CF636" s="51"/>
      <c r="CG636" s="51"/>
      <c r="CH636" s="51"/>
      <c r="CI636" s="51"/>
      <c r="CJ636" s="51"/>
      <c r="CK636" s="51"/>
      <c r="CL636" s="51"/>
      <c r="CM636" s="51"/>
      <c r="CN636" s="51"/>
      <c r="CO636" s="51"/>
      <c r="CP636" s="51"/>
      <c r="CQ636" s="51"/>
      <c r="CR636" s="51"/>
      <c r="CS636" s="51"/>
      <c r="CT636" s="51"/>
      <c r="CU636" s="51"/>
      <c r="CV636" s="51"/>
      <c r="CW636" s="51"/>
      <c r="CX636" s="51"/>
      <c r="CY636" s="51"/>
      <c r="CZ636" s="51"/>
      <c r="DA636" s="51"/>
      <c r="DB636" s="51"/>
      <c r="DC636" s="51"/>
      <c r="DD636" s="51"/>
      <c r="DE636" s="51"/>
      <c r="DF636" s="51"/>
    </row>
    <row r="637" spans="1:110">
      <c r="A637" s="61"/>
      <c r="C637" s="51"/>
      <c r="D637" s="67"/>
      <c r="E637" s="78"/>
      <c r="F637" s="51"/>
      <c r="G637" s="67"/>
      <c r="H637" s="51"/>
      <c r="I637" s="51"/>
      <c r="J637" s="51"/>
      <c r="K637" s="67"/>
      <c r="L637" s="72"/>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51"/>
      <c r="AS637" s="51"/>
      <c r="AT637" s="51"/>
      <c r="AU637" s="51"/>
      <c r="AV637" s="51"/>
      <c r="AW637" s="51"/>
      <c r="AX637" s="51"/>
      <c r="AY637" s="51"/>
      <c r="AZ637" s="51"/>
      <c r="BA637" s="51"/>
      <c r="BB637" s="51"/>
      <c r="BC637" s="51"/>
      <c r="BD637" s="51"/>
      <c r="BE637" s="51"/>
      <c r="BF637" s="51"/>
      <c r="BG637" s="51"/>
      <c r="BH637" s="51"/>
      <c r="BI637" s="51"/>
      <c r="BJ637" s="51"/>
      <c r="BK637" s="51"/>
      <c r="BL637" s="51"/>
      <c r="BM637" s="51"/>
      <c r="BN637" s="51"/>
      <c r="BO637" s="51"/>
      <c r="BP637" s="51"/>
      <c r="BQ637" s="51"/>
      <c r="BR637" s="51"/>
      <c r="BS637" s="51"/>
      <c r="BT637" s="51"/>
      <c r="BU637" s="51"/>
      <c r="BV637" s="51"/>
      <c r="BW637" s="51"/>
      <c r="BX637" s="51"/>
      <c r="BY637" s="51"/>
      <c r="BZ637" s="51"/>
      <c r="CA637" s="51"/>
      <c r="CB637" s="51"/>
      <c r="CC637" s="51"/>
      <c r="CD637" s="51"/>
      <c r="CE637" s="51"/>
      <c r="CF637" s="51"/>
      <c r="CG637" s="51"/>
      <c r="CH637" s="51"/>
      <c r="CI637" s="51"/>
      <c r="CJ637" s="51"/>
      <c r="CK637" s="51"/>
      <c r="CL637" s="51"/>
      <c r="CM637" s="51"/>
      <c r="CN637" s="51"/>
      <c r="CO637" s="51"/>
      <c r="CP637" s="51"/>
      <c r="CQ637" s="51"/>
      <c r="CR637" s="51"/>
      <c r="CS637" s="51"/>
      <c r="CT637" s="51"/>
      <c r="CU637" s="51"/>
      <c r="CV637" s="51"/>
      <c r="CW637" s="51"/>
      <c r="CX637" s="51"/>
      <c r="CY637" s="51"/>
      <c r="CZ637" s="51"/>
      <c r="DA637" s="51"/>
      <c r="DB637" s="51"/>
      <c r="DC637" s="51"/>
      <c r="DD637" s="51"/>
      <c r="DE637" s="51"/>
      <c r="DF637" s="51"/>
    </row>
    <row r="638" spans="1:110">
      <c r="A638" s="62"/>
      <c r="C638" s="51"/>
      <c r="D638" s="67"/>
      <c r="E638" s="78"/>
      <c r="F638" s="51"/>
      <c r="G638" s="67"/>
      <c r="H638" s="51"/>
      <c r="I638" s="51"/>
      <c r="J638" s="51"/>
      <c r="K638" s="67"/>
      <c r="L638" s="72"/>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c r="AQ638" s="51"/>
      <c r="AR638" s="51"/>
      <c r="AS638" s="51"/>
      <c r="AT638" s="51"/>
      <c r="AU638" s="51"/>
      <c r="AV638" s="51"/>
      <c r="AW638" s="51"/>
      <c r="AX638" s="51"/>
      <c r="AY638" s="51"/>
      <c r="AZ638" s="51"/>
      <c r="BA638" s="51"/>
      <c r="BB638" s="51"/>
      <c r="BC638" s="51"/>
      <c r="BD638" s="51"/>
      <c r="BE638" s="51"/>
      <c r="BF638" s="51"/>
      <c r="BG638" s="51"/>
      <c r="BH638" s="51"/>
      <c r="BI638" s="51"/>
      <c r="BJ638" s="51"/>
      <c r="BK638" s="51"/>
      <c r="BL638" s="51"/>
      <c r="BM638" s="51"/>
      <c r="BN638" s="51"/>
      <c r="BO638" s="51"/>
      <c r="BP638" s="51"/>
      <c r="BQ638" s="51"/>
      <c r="BR638" s="51"/>
      <c r="BS638" s="51"/>
      <c r="BT638" s="51"/>
      <c r="BU638" s="51"/>
      <c r="BV638" s="51"/>
      <c r="BW638" s="51"/>
      <c r="BX638" s="51"/>
      <c r="BY638" s="51"/>
      <c r="BZ638" s="51"/>
      <c r="CA638" s="51"/>
      <c r="CB638" s="51"/>
      <c r="CC638" s="51"/>
      <c r="CD638" s="51"/>
      <c r="CE638" s="51"/>
      <c r="CF638" s="51"/>
      <c r="CG638" s="51"/>
      <c r="CH638" s="51"/>
      <c r="CI638" s="51"/>
      <c r="CJ638" s="51"/>
      <c r="CK638" s="51"/>
      <c r="CL638" s="51"/>
      <c r="CM638" s="51"/>
      <c r="CN638" s="51"/>
      <c r="CO638" s="51"/>
      <c r="CP638" s="51"/>
      <c r="CQ638" s="51"/>
      <c r="CR638" s="51"/>
      <c r="CS638" s="51"/>
      <c r="CT638" s="51"/>
      <c r="CU638" s="51"/>
      <c r="CV638" s="51"/>
      <c r="CW638" s="51"/>
      <c r="CX638" s="51"/>
      <c r="CY638" s="51"/>
      <c r="CZ638" s="51"/>
      <c r="DA638" s="51"/>
      <c r="DB638" s="51"/>
      <c r="DC638" s="51"/>
      <c r="DD638" s="51"/>
      <c r="DE638" s="51"/>
      <c r="DF638" s="51"/>
    </row>
    <row r="639" spans="1:110">
      <c r="A639" s="62"/>
      <c r="C639" s="51"/>
      <c r="D639" s="67"/>
      <c r="E639" s="78"/>
      <c r="F639" s="51"/>
      <c r="G639" s="67"/>
      <c r="H639" s="51"/>
      <c r="I639" s="51"/>
      <c r="J639" s="51"/>
      <c r="K639" s="67"/>
      <c r="L639" s="72"/>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c r="AQ639" s="51"/>
      <c r="AR639" s="51"/>
      <c r="AS639" s="51"/>
      <c r="AT639" s="51"/>
      <c r="AU639" s="51"/>
      <c r="AV639" s="51"/>
      <c r="AW639" s="51"/>
      <c r="AX639" s="51"/>
      <c r="AY639" s="51"/>
      <c r="AZ639" s="51"/>
      <c r="BA639" s="51"/>
      <c r="BB639" s="51"/>
      <c r="BC639" s="51"/>
      <c r="BD639" s="51"/>
      <c r="BE639" s="51"/>
      <c r="BF639" s="51"/>
      <c r="BG639" s="51"/>
      <c r="BH639" s="51"/>
      <c r="BI639" s="51"/>
      <c r="BJ639" s="51"/>
      <c r="BK639" s="51"/>
      <c r="BL639" s="51"/>
      <c r="BM639" s="51"/>
      <c r="BN639" s="51"/>
      <c r="BO639" s="51"/>
      <c r="BP639" s="51"/>
      <c r="BQ639" s="51"/>
      <c r="BR639" s="51"/>
      <c r="BS639" s="51"/>
      <c r="BT639" s="51"/>
      <c r="BU639" s="51"/>
      <c r="BV639" s="51"/>
      <c r="BW639" s="51"/>
      <c r="BX639" s="51"/>
      <c r="BY639" s="51"/>
      <c r="BZ639" s="51"/>
      <c r="CA639" s="51"/>
      <c r="CB639" s="51"/>
      <c r="CC639" s="51"/>
      <c r="CD639" s="51"/>
      <c r="CE639" s="51"/>
      <c r="CF639" s="51"/>
      <c r="CG639" s="51"/>
      <c r="CH639" s="51"/>
      <c r="CI639" s="51"/>
      <c r="CJ639" s="51"/>
      <c r="CK639" s="51"/>
      <c r="CL639" s="51"/>
      <c r="CM639" s="51"/>
      <c r="CN639" s="51"/>
      <c r="CO639" s="51"/>
      <c r="CP639" s="51"/>
      <c r="CQ639" s="51"/>
      <c r="CR639" s="51"/>
      <c r="CS639" s="51"/>
      <c r="CT639" s="51"/>
      <c r="CU639" s="51"/>
      <c r="CV639" s="51"/>
      <c r="CW639" s="51"/>
      <c r="CX639" s="51"/>
      <c r="CY639" s="51"/>
      <c r="CZ639" s="51"/>
      <c r="DA639" s="51"/>
      <c r="DB639" s="51"/>
      <c r="DC639" s="51"/>
      <c r="DD639" s="51"/>
      <c r="DE639" s="51"/>
      <c r="DF639" s="51"/>
    </row>
    <row r="640" spans="1:110">
      <c r="A640" s="62"/>
      <c r="C640" s="51"/>
      <c r="D640" s="67"/>
      <c r="E640" s="78"/>
      <c r="F640" s="51"/>
      <c r="G640" s="67"/>
      <c r="H640" s="51"/>
      <c r="I640" s="51"/>
      <c r="J640" s="51"/>
      <c r="K640" s="67"/>
      <c r="L640" s="72"/>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c r="AQ640" s="51"/>
      <c r="AR640" s="51"/>
      <c r="AS640" s="51"/>
      <c r="AT640" s="51"/>
      <c r="AU640" s="51"/>
      <c r="AV640" s="51"/>
      <c r="AW640" s="51"/>
      <c r="AX640" s="51"/>
      <c r="AY640" s="51"/>
      <c r="AZ640" s="51"/>
      <c r="BA640" s="51"/>
      <c r="BB640" s="51"/>
      <c r="BC640" s="51"/>
      <c r="BD640" s="51"/>
      <c r="BE640" s="51"/>
      <c r="BF640" s="51"/>
      <c r="BG640" s="51"/>
      <c r="BH640" s="51"/>
      <c r="BI640" s="51"/>
      <c r="BJ640" s="51"/>
      <c r="BK640" s="51"/>
      <c r="BL640" s="51"/>
      <c r="BM640" s="51"/>
      <c r="BN640" s="51"/>
      <c r="BO640" s="51"/>
      <c r="BP640" s="51"/>
      <c r="BQ640" s="51"/>
      <c r="BR640" s="51"/>
      <c r="BS640" s="51"/>
      <c r="BT640" s="51"/>
      <c r="BU640" s="51"/>
      <c r="BV640" s="51"/>
      <c r="BW640" s="51"/>
      <c r="BX640" s="51"/>
      <c r="BY640" s="51"/>
      <c r="BZ640" s="51"/>
      <c r="CA640" s="51"/>
      <c r="CB640" s="51"/>
      <c r="CC640" s="51"/>
      <c r="CD640" s="51"/>
      <c r="CE640" s="51"/>
      <c r="CF640" s="51"/>
      <c r="CG640" s="51"/>
      <c r="CH640" s="51"/>
      <c r="CI640" s="51"/>
      <c r="CJ640" s="51"/>
      <c r="CK640" s="51"/>
      <c r="CL640" s="51"/>
      <c r="CM640" s="51"/>
      <c r="CN640" s="51"/>
      <c r="CO640" s="51"/>
      <c r="CP640" s="51"/>
      <c r="CQ640" s="51"/>
      <c r="CR640" s="51"/>
      <c r="CS640" s="51"/>
      <c r="CT640" s="51"/>
      <c r="CU640" s="51"/>
      <c r="CV640" s="51"/>
      <c r="CW640" s="51"/>
      <c r="CX640" s="51"/>
      <c r="CY640" s="51"/>
      <c r="CZ640" s="51"/>
      <c r="DA640" s="51"/>
      <c r="DB640" s="51"/>
      <c r="DC640" s="51"/>
      <c r="DD640" s="51"/>
      <c r="DE640" s="51"/>
      <c r="DF640" s="51"/>
    </row>
    <row r="641" spans="1:110">
      <c r="A641" s="62"/>
      <c r="C641" s="51"/>
      <c r="D641" s="67"/>
      <c r="E641" s="78"/>
      <c r="F641" s="51"/>
      <c r="G641" s="67"/>
      <c r="H641" s="51"/>
      <c r="I641" s="51"/>
      <c r="J641" s="51"/>
      <c r="K641" s="67"/>
      <c r="L641" s="72"/>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51"/>
      <c r="AS641" s="51"/>
      <c r="AT641" s="51"/>
      <c r="AU641" s="51"/>
      <c r="AV641" s="51"/>
      <c r="AW641" s="51"/>
      <c r="AX641" s="51"/>
      <c r="AY641" s="51"/>
      <c r="AZ641" s="51"/>
      <c r="BA641" s="51"/>
      <c r="BB641" s="51"/>
      <c r="BC641" s="51"/>
      <c r="BD641" s="51"/>
      <c r="BE641" s="51"/>
      <c r="BF641" s="51"/>
      <c r="BG641" s="51"/>
      <c r="BH641" s="51"/>
      <c r="BI641" s="51"/>
      <c r="BJ641" s="51"/>
      <c r="BK641" s="51"/>
      <c r="BL641" s="51"/>
      <c r="BM641" s="51"/>
      <c r="BN641" s="51"/>
      <c r="BO641" s="51"/>
      <c r="BP641" s="51"/>
      <c r="BQ641" s="51"/>
      <c r="BR641" s="51"/>
      <c r="BS641" s="51"/>
      <c r="BT641" s="51"/>
      <c r="BU641" s="51"/>
      <c r="BV641" s="51"/>
      <c r="BW641" s="51"/>
      <c r="BX641" s="51"/>
      <c r="BY641" s="51"/>
      <c r="BZ641" s="51"/>
      <c r="CA641" s="51"/>
      <c r="CB641" s="51"/>
      <c r="CC641" s="51"/>
      <c r="CD641" s="51"/>
      <c r="CE641" s="51"/>
      <c r="CF641" s="51"/>
      <c r="CG641" s="51"/>
      <c r="CH641" s="51"/>
      <c r="CI641" s="51"/>
      <c r="CJ641" s="51"/>
      <c r="CK641" s="51"/>
      <c r="CL641" s="51"/>
      <c r="CM641" s="51"/>
      <c r="CN641" s="51"/>
      <c r="CO641" s="51"/>
      <c r="CP641" s="51"/>
      <c r="CQ641" s="51"/>
      <c r="CR641" s="51"/>
      <c r="CS641" s="51"/>
      <c r="CT641" s="51"/>
      <c r="CU641" s="51"/>
      <c r="CV641" s="51"/>
      <c r="CW641" s="51"/>
      <c r="CX641" s="51"/>
      <c r="CY641" s="51"/>
      <c r="CZ641" s="51"/>
      <c r="DA641" s="51"/>
      <c r="DB641" s="51"/>
      <c r="DC641" s="51"/>
      <c r="DD641" s="51"/>
      <c r="DE641" s="51"/>
      <c r="DF641" s="51"/>
    </row>
    <row r="642" spans="1:110">
      <c r="A642" s="62"/>
      <c r="C642" s="51"/>
      <c r="D642" s="67"/>
      <c r="E642" s="78"/>
      <c r="F642" s="51"/>
      <c r="G642" s="67"/>
      <c r="H642" s="51"/>
      <c r="I642" s="51"/>
      <c r="J642" s="51"/>
      <c r="K642" s="67"/>
      <c r="L642" s="72"/>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c r="AQ642" s="51"/>
      <c r="AR642" s="51"/>
      <c r="AS642" s="51"/>
      <c r="AT642" s="51"/>
      <c r="AU642" s="51"/>
      <c r="AV642" s="51"/>
      <c r="AW642" s="51"/>
      <c r="AX642" s="51"/>
      <c r="AY642" s="51"/>
      <c r="AZ642" s="51"/>
      <c r="BA642" s="51"/>
      <c r="BB642" s="51"/>
      <c r="BC642" s="51"/>
      <c r="BD642" s="51"/>
      <c r="BE642" s="51"/>
      <c r="BF642" s="51"/>
      <c r="BG642" s="51"/>
      <c r="BH642" s="51"/>
      <c r="BI642" s="51"/>
      <c r="BJ642" s="51"/>
      <c r="BK642" s="51"/>
      <c r="BL642" s="51"/>
      <c r="BM642" s="51"/>
      <c r="BN642" s="51"/>
      <c r="BO642" s="51"/>
      <c r="BP642" s="51"/>
      <c r="BQ642" s="51"/>
      <c r="BR642" s="51"/>
      <c r="BS642" s="51"/>
      <c r="BT642" s="51"/>
      <c r="BU642" s="51"/>
      <c r="BV642" s="51"/>
      <c r="BW642" s="51"/>
      <c r="BX642" s="51"/>
      <c r="BY642" s="51"/>
      <c r="BZ642" s="51"/>
      <c r="CA642" s="51"/>
      <c r="CB642" s="51"/>
      <c r="CC642" s="51"/>
      <c r="CD642" s="51"/>
      <c r="CE642" s="51"/>
      <c r="CF642" s="51"/>
      <c r="CG642" s="51"/>
      <c r="CH642" s="51"/>
      <c r="CI642" s="51"/>
      <c r="CJ642" s="51"/>
      <c r="CK642" s="51"/>
      <c r="CL642" s="51"/>
      <c r="CM642" s="51"/>
      <c r="CN642" s="51"/>
      <c r="CO642" s="51"/>
      <c r="CP642" s="51"/>
      <c r="CQ642" s="51"/>
      <c r="CR642" s="51"/>
      <c r="CS642" s="51"/>
      <c r="CT642" s="51"/>
      <c r="CU642" s="51"/>
      <c r="CV642" s="51"/>
      <c r="CW642" s="51"/>
      <c r="CX642" s="51"/>
      <c r="CY642" s="51"/>
      <c r="CZ642" s="51"/>
      <c r="DA642" s="51"/>
      <c r="DB642" s="51"/>
      <c r="DC642" s="51"/>
      <c r="DD642" s="51"/>
      <c r="DE642" s="51"/>
      <c r="DF642" s="51"/>
    </row>
    <row r="643" spans="1:110">
      <c r="A643" s="62"/>
      <c r="C643" s="51"/>
      <c r="D643" s="67"/>
      <c r="E643" s="78"/>
      <c r="F643" s="51"/>
      <c r="G643" s="67"/>
      <c r="H643" s="51"/>
      <c r="I643" s="51"/>
      <c r="J643" s="51"/>
      <c r="K643" s="67"/>
      <c r="L643" s="72"/>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c r="AQ643" s="51"/>
      <c r="AR643" s="51"/>
      <c r="AS643" s="51"/>
      <c r="AT643" s="51"/>
      <c r="AU643" s="51"/>
      <c r="AV643" s="51"/>
      <c r="AW643" s="51"/>
      <c r="AX643" s="51"/>
      <c r="AY643" s="51"/>
      <c r="AZ643" s="51"/>
      <c r="BA643" s="51"/>
      <c r="BB643" s="51"/>
      <c r="BC643" s="51"/>
      <c r="BD643" s="51"/>
      <c r="BE643" s="51"/>
      <c r="BF643" s="51"/>
      <c r="BG643" s="51"/>
      <c r="BH643" s="51"/>
      <c r="BI643" s="51"/>
      <c r="BJ643" s="51"/>
      <c r="BK643" s="51"/>
      <c r="BL643" s="51"/>
      <c r="BM643" s="51"/>
      <c r="BN643" s="51"/>
      <c r="BO643" s="51"/>
      <c r="BP643" s="51"/>
      <c r="BQ643" s="51"/>
      <c r="BR643" s="51"/>
      <c r="BS643" s="51"/>
      <c r="BT643" s="51"/>
      <c r="BU643" s="51"/>
      <c r="BV643" s="51"/>
      <c r="BW643" s="51"/>
      <c r="BX643" s="51"/>
      <c r="BY643" s="51"/>
      <c r="BZ643" s="51"/>
      <c r="CA643" s="51"/>
      <c r="CB643" s="51"/>
      <c r="CC643" s="51"/>
      <c r="CD643" s="51"/>
      <c r="CE643" s="51"/>
      <c r="CF643" s="51"/>
      <c r="CG643" s="51"/>
      <c r="CH643" s="51"/>
      <c r="CI643" s="51"/>
      <c r="CJ643" s="51"/>
      <c r="CK643" s="51"/>
      <c r="CL643" s="51"/>
      <c r="CM643" s="51"/>
      <c r="CN643" s="51"/>
      <c r="CO643" s="51"/>
      <c r="CP643" s="51"/>
      <c r="CQ643" s="51"/>
      <c r="CR643" s="51"/>
      <c r="CS643" s="51"/>
      <c r="CT643" s="51"/>
      <c r="CU643" s="51"/>
      <c r="CV643" s="51"/>
      <c r="CW643" s="51"/>
      <c r="CX643" s="51"/>
      <c r="CY643" s="51"/>
      <c r="CZ643" s="51"/>
      <c r="DA643" s="51"/>
      <c r="DB643" s="51"/>
      <c r="DC643" s="51"/>
      <c r="DD643" s="51"/>
      <c r="DE643" s="51"/>
      <c r="DF643" s="51"/>
    </row>
    <row r="644" spans="1:110">
      <c r="A644" s="62"/>
      <c r="C644" s="51"/>
      <c r="D644" s="67"/>
      <c r="E644" s="78"/>
      <c r="F644" s="51"/>
      <c r="G644" s="67"/>
      <c r="H644" s="51"/>
      <c r="I644" s="51"/>
      <c r="J644" s="51"/>
      <c r="K644" s="67"/>
      <c r="L644" s="72"/>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c r="AQ644" s="51"/>
      <c r="AR644" s="51"/>
      <c r="AS644" s="51"/>
      <c r="AT644" s="51"/>
      <c r="AU644" s="51"/>
      <c r="AV644" s="51"/>
      <c r="AW644" s="51"/>
      <c r="AX644" s="51"/>
      <c r="AY644" s="51"/>
      <c r="AZ644" s="51"/>
      <c r="BA644" s="51"/>
      <c r="BB644" s="51"/>
      <c r="BC644" s="51"/>
      <c r="BD644" s="51"/>
      <c r="BE644" s="51"/>
      <c r="BF644" s="51"/>
      <c r="BG644" s="51"/>
      <c r="BH644" s="51"/>
      <c r="BI644" s="51"/>
      <c r="BJ644" s="51"/>
      <c r="BK644" s="51"/>
      <c r="BL644" s="51"/>
      <c r="BM644" s="51"/>
      <c r="BN644" s="51"/>
      <c r="BO644" s="51"/>
      <c r="BP644" s="51"/>
      <c r="BQ644" s="51"/>
      <c r="BR644" s="51"/>
      <c r="BS644" s="51"/>
      <c r="BT644" s="51"/>
      <c r="BU644" s="51"/>
      <c r="BV644" s="51"/>
      <c r="BW644" s="51"/>
      <c r="BX644" s="51"/>
      <c r="BY644" s="51"/>
      <c r="BZ644" s="51"/>
      <c r="CA644" s="51"/>
      <c r="CB644" s="51"/>
      <c r="CC644" s="51"/>
      <c r="CD644" s="51"/>
      <c r="CE644" s="51"/>
      <c r="CF644" s="51"/>
      <c r="CG644" s="51"/>
      <c r="CH644" s="51"/>
      <c r="CI644" s="51"/>
      <c r="CJ644" s="51"/>
      <c r="CK644" s="51"/>
      <c r="CL644" s="51"/>
      <c r="CM644" s="51"/>
      <c r="CN644" s="51"/>
      <c r="CO644" s="51"/>
      <c r="CP644" s="51"/>
      <c r="CQ644" s="51"/>
      <c r="CR644" s="51"/>
      <c r="CS644" s="51"/>
      <c r="CT644" s="51"/>
      <c r="CU644" s="51"/>
      <c r="CV644" s="51"/>
      <c r="CW644" s="51"/>
      <c r="CX644" s="51"/>
      <c r="CY644" s="51"/>
      <c r="CZ644" s="51"/>
      <c r="DA644" s="51"/>
      <c r="DB644" s="51"/>
      <c r="DC644" s="51"/>
      <c r="DD644" s="51"/>
      <c r="DE644" s="51"/>
      <c r="DF644" s="51"/>
    </row>
    <row r="645" spans="1:110">
      <c r="A645" s="62"/>
      <c r="C645" s="51"/>
      <c r="D645" s="67"/>
      <c r="E645" s="78"/>
      <c r="F645" s="51"/>
      <c r="G645" s="67"/>
      <c r="H645" s="51"/>
      <c r="I645" s="51"/>
      <c r="J645" s="51"/>
      <c r="K645" s="67"/>
      <c r="L645" s="72"/>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c r="AQ645" s="51"/>
      <c r="AR645" s="51"/>
      <c r="AS645" s="51"/>
      <c r="AT645" s="51"/>
      <c r="AU645" s="51"/>
      <c r="AV645" s="51"/>
      <c r="AW645" s="51"/>
      <c r="AX645" s="51"/>
      <c r="AY645" s="51"/>
      <c r="AZ645" s="51"/>
      <c r="BA645" s="51"/>
      <c r="BB645" s="51"/>
      <c r="BC645" s="51"/>
      <c r="BD645" s="51"/>
      <c r="BE645" s="51"/>
      <c r="BF645" s="51"/>
      <c r="BG645" s="51"/>
      <c r="BH645" s="51"/>
      <c r="BI645" s="51"/>
      <c r="BJ645" s="51"/>
      <c r="BK645" s="51"/>
      <c r="BL645" s="51"/>
      <c r="BM645" s="51"/>
      <c r="BN645" s="51"/>
      <c r="BO645" s="51"/>
      <c r="BP645" s="51"/>
      <c r="BQ645" s="51"/>
      <c r="BR645" s="51"/>
      <c r="BS645" s="51"/>
      <c r="BT645" s="51"/>
      <c r="BU645" s="51"/>
      <c r="BV645" s="51"/>
      <c r="BW645" s="51"/>
      <c r="BX645" s="51"/>
      <c r="BY645" s="51"/>
      <c r="BZ645" s="51"/>
      <c r="CA645" s="51"/>
      <c r="CB645" s="51"/>
      <c r="CC645" s="51"/>
      <c r="CD645" s="51"/>
      <c r="CE645" s="51"/>
      <c r="CF645" s="51"/>
      <c r="CG645" s="51"/>
      <c r="CH645" s="51"/>
      <c r="CI645" s="51"/>
      <c r="CJ645" s="51"/>
      <c r="CK645" s="51"/>
      <c r="CL645" s="51"/>
      <c r="CM645" s="51"/>
      <c r="CN645" s="51"/>
      <c r="CO645" s="51"/>
      <c r="CP645" s="51"/>
      <c r="CQ645" s="51"/>
      <c r="CR645" s="51"/>
      <c r="CS645" s="51"/>
      <c r="CT645" s="51"/>
      <c r="CU645" s="51"/>
      <c r="CV645" s="51"/>
      <c r="CW645" s="51"/>
      <c r="CX645" s="51"/>
      <c r="CY645" s="51"/>
      <c r="CZ645" s="51"/>
      <c r="DA645" s="51"/>
      <c r="DB645" s="51"/>
      <c r="DC645" s="51"/>
      <c r="DD645" s="51"/>
      <c r="DE645" s="51"/>
      <c r="DF645" s="51"/>
    </row>
    <row r="646" spans="1:110">
      <c r="A646" s="62"/>
      <c r="C646" s="51"/>
      <c r="D646" s="67"/>
      <c r="E646" s="78"/>
      <c r="F646" s="51"/>
      <c r="G646" s="67"/>
      <c r="H646" s="51"/>
      <c r="I646" s="51"/>
      <c r="J646" s="51"/>
      <c r="K646" s="67"/>
      <c r="L646" s="72"/>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51"/>
      <c r="AS646" s="51"/>
      <c r="AT646" s="51"/>
      <c r="AU646" s="51"/>
      <c r="AV646" s="51"/>
      <c r="AW646" s="51"/>
      <c r="AX646" s="51"/>
      <c r="AY646" s="51"/>
      <c r="AZ646" s="51"/>
      <c r="BA646" s="51"/>
      <c r="BB646" s="51"/>
      <c r="BC646" s="51"/>
      <c r="BD646" s="51"/>
      <c r="BE646" s="51"/>
      <c r="BF646" s="51"/>
      <c r="BG646" s="51"/>
      <c r="BH646" s="51"/>
      <c r="BI646" s="51"/>
      <c r="BJ646" s="51"/>
      <c r="BK646" s="51"/>
      <c r="BL646" s="51"/>
      <c r="BM646" s="51"/>
      <c r="BN646" s="51"/>
      <c r="BO646" s="51"/>
      <c r="BP646" s="51"/>
      <c r="BQ646" s="51"/>
      <c r="BR646" s="51"/>
      <c r="BS646" s="51"/>
      <c r="BT646" s="51"/>
      <c r="BU646" s="51"/>
      <c r="BV646" s="51"/>
      <c r="BW646" s="51"/>
      <c r="BX646" s="51"/>
      <c r="BY646" s="51"/>
      <c r="BZ646" s="51"/>
      <c r="CA646" s="51"/>
      <c r="CB646" s="51"/>
      <c r="CC646" s="51"/>
      <c r="CD646" s="51"/>
      <c r="CE646" s="51"/>
      <c r="CF646" s="51"/>
      <c r="CG646" s="51"/>
      <c r="CH646" s="51"/>
      <c r="CI646" s="51"/>
      <c r="CJ646" s="51"/>
      <c r="CK646" s="51"/>
      <c r="CL646" s="51"/>
      <c r="CM646" s="51"/>
      <c r="CN646" s="51"/>
      <c r="CO646" s="51"/>
      <c r="CP646" s="51"/>
      <c r="CQ646" s="51"/>
      <c r="CR646" s="51"/>
      <c r="CS646" s="51"/>
      <c r="CT646" s="51"/>
      <c r="CU646" s="51"/>
      <c r="CV646" s="51"/>
      <c r="CW646" s="51"/>
      <c r="CX646" s="51"/>
      <c r="CY646" s="51"/>
      <c r="CZ646" s="51"/>
      <c r="DA646" s="51"/>
      <c r="DB646" s="51"/>
      <c r="DC646" s="51"/>
      <c r="DD646" s="51"/>
      <c r="DE646" s="51"/>
      <c r="DF646" s="51"/>
    </row>
    <row r="647" spans="1:110">
      <c r="A647" s="62"/>
      <c r="C647" s="51"/>
      <c r="D647" s="67"/>
      <c r="E647" s="78"/>
      <c r="F647" s="51"/>
      <c r="G647" s="67"/>
      <c r="H647" s="51"/>
      <c r="I647" s="51"/>
      <c r="J647" s="51"/>
      <c r="K647" s="67"/>
      <c r="L647" s="72"/>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c r="AW647" s="51"/>
      <c r="AX647" s="51"/>
      <c r="AY647" s="51"/>
      <c r="AZ647" s="51"/>
      <c r="BA647" s="51"/>
      <c r="BB647" s="51"/>
      <c r="BC647" s="51"/>
      <c r="BD647" s="51"/>
      <c r="BE647" s="51"/>
      <c r="BF647" s="51"/>
      <c r="BG647" s="51"/>
      <c r="BH647" s="51"/>
      <c r="BI647" s="51"/>
      <c r="BJ647" s="51"/>
      <c r="BK647" s="51"/>
      <c r="BL647" s="51"/>
      <c r="BM647" s="51"/>
      <c r="BN647" s="51"/>
      <c r="BO647" s="51"/>
      <c r="BP647" s="51"/>
      <c r="BQ647" s="51"/>
      <c r="BR647" s="51"/>
      <c r="BS647" s="51"/>
      <c r="BT647" s="51"/>
      <c r="BU647" s="51"/>
      <c r="BV647" s="51"/>
      <c r="BW647" s="51"/>
      <c r="BX647" s="51"/>
      <c r="BY647" s="51"/>
      <c r="BZ647" s="51"/>
      <c r="CA647" s="51"/>
      <c r="CB647" s="51"/>
      <c r="CC647" s="51"/>
      <c r="CD647" s="51"/>
      <c r="CE647" s="51"/>
      <c r="CF647" s="51"/>
      <c r="CG647" s="51"/>
      <c r="CH647" s="51"/>
      <c r="CI647" s="51"/>
      <c r="CJ647" s="51"/>
      <c r="CK647" s="51"/>
      <c r="CL647" s="51"/>
      <c r="CM647" s="51"/>
      <c r="CN647" s="51"/>
      <c r="CO647" s="51"/>
      <c r="CP647" s="51"/>
      <c r="CQ647" s="51"/>
      <c r="CR647" s="51"/>
      <c r="CS647" s="51"/>
      <c r="CT647" s="51"/>
      <c r="CU647" s="51"/>
      <c r="CV647" s="51"/>
      <c r="CW647" s="51"/>
      <c r="CX647" s="51"/>
      <c r="CY647" s="51"/>
      <c r="CZ647" s="51"/>
      <c r="DA647" s="51"/>
      <c r="DB647" s="51"/>
      <c r="DC647" s="51"/>
      <c r="DD647" s="51"/>
      <c r="DE647" s="51"/>
      <c r="DF647" s="51"/>
    </row>
    <row r="648" spans="1:110">
      <c r="A648" s="62"/>
      <c r="C648" s="51"/>
      <c r="D648" s="67"/>
      <c r="E648" s="78"/>
      <c r="F648" s="51"/>
      <c r="G648" s="67"/>
      <c r="H648" s="51"/>
      <c r="I648" s="51"/>
      <c r="J648" s="51"/>
      <c r="K648" s="67"/>
      <c r="L648" s="72"/>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c r="AP648" s="51"/>
      <c r="AQ648" s="51"/>
      <c r="AR648" s="51"/>
      <c r="AS648" s="51"/>
      <c r="AT648" s="51"/>
      <c r="AU648" s="51"/>
      <c r="AV648" s="51"/>
      <c r="AW648" s="51"/>
      <c r="AX648" s="51"/>
      <c r="AY648" s="51"/>
      <c r="AZ648" s="51"/>
      <c r="BA648" s="51"/>
      <c r="BB648" s="51"/>
      <c r="BC648" s="51"/>
      <c r="BD648" s="51"/>
      <c r="BE648" s="51"/>
      <c r="BF648" s="51"/>
      <c r="BG648" s="51"/>
      <c r="BH648" s="51"/>
      <c r="BI648" s="51"/>
      <c r="BJ648" s="51"/>
      <c r="BK648" s="51"/>
      <c r="BL648" s="51"/>
      <c r="BM648" s="51"/>
      <c r="BN648" s="51"/>
      <c r="BO648" s="51"/>
      <c r="BP648" s="51"/>
      <c r="BQ648" s="51"/>
      <c r="BR648" s="51"/>
      <c r="BS648" s="51"/>
      <c r="BT648" s="51"/>
      <c r="BU648" s="51"/>
      <c r="BV648" s="51"/>
      <c r="BW648" s="51"/>
      <c r="BX648" s="51"/>
      <c r="BY648" s="51"/>
      <c r="BZ648" s="51"/>
      <c r="CA648" s="51"/>
      <c r="CB648" s="51"/>
      <c r="CC648" s="51"/>
      <c r="CD648" s="51"/>
      <c r="CE648" s="51"/>
      <c r="CF648" s="51"/>
      <c r="CG648" s="51"/>
      <c r="CH648" s="51"/>
      <c r="CI648" s="51"/>
      <c r="CJ648" s="51"/>
      <c r="CK648" s="51"/>
      <c r="CL648" s="51"/>
      <c r="CM648" s="51"/>
      <c r="CN648" s="51"/>
      <c r="CO648" s="51"/>
      <c r="CP648" s="51"/>
      <c r="CQ648" s="51"/>
      <c r="CR648" s="51"/>
      <c r="CS648" s="51"/>
      <c r="CT648" s="51"/>
      <c r="CU648" s="51"/>
      <c r="CV648" s="51"/>
      <c r="CW648" s="51"/>
      <c r="CX648" s="51"/>
      <c r="CY648" s="51"/>
      <c r="CZ648" s="51"/>
      <c r="DA648" s="51"/>
      <c r="DB648" s="51"/>
      <c r="DC648" s="51"/>
      <c r="DD648" s="51"/>
      <c r="DE648" s="51"/>
      <c r="DF648" s="51"/>
    </row>
    <row r="649" spans="1:110">
      <c r="A649" s="62"/>
      <c r="C649" s="51"/>
      <c r="D649" s="67"/>
      <c r="E649" s="78"/>
      <c r="F649" s="51"/>
      <c r="G649" s="67"/>
      <c r="H649" s="51"/>
      <c r="I649" s="51"/>
      <c r="J649" s="51"/>
      <c r="K649" s="67"/>
      <c r="L649" s="72"/>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51"/>
      <c r="AS649" s="51"/>
      <c r="AT649" s="51"/>
      <c r="AU649" s="51"/>
      <c r="AV649" s="51"/>
      <c r="AW649" s="51"/>
      <c r="AX649" s="51"/>
      <c r="AY649" s="51"/>
      <c r="AZ649" s="51"/>
      <c r="BA649" s="51"/>
      <c r="BB649" s="51"/>
      <c r="BC649" s="51"/>
      <c r="BD649" s="51"/>
      <c r="BE649" s="51"/>
      <c r="BF649" s="51"/>
      <c r="BG649" s="51"/>
      <c r="BH649" s="51"/>
      <c r="BI649" s="51"/>
      <c r="BJ649" s="51"/>
      <c r="BK649" s="51"/>
      <c r="BL649" s="51"/>
      <c r="BM649" s="51"/>
      <c r="BN649" s="51"/>
      <c r="BO649" s="51"/>
      <c r="BP649" s="51"/>
      <c r="BQ649" s="51"/>
      <c r="BR649" s="51"/>
      <c r="BS649" s="51"/>
      <c r="BT649" s="51"/>
      <c r="BU649" s="51"/>
      <c r="BV649" s="51"/>
      <c r="BW649" s="51"/>
      <c r="BX649" s="51"/>
      <c r="BY649" s="51"/>
      <c r="BZ649" s="51"/>
      <c r="CA649" s="51"/>
      <c r="CB649" s="51"/>
      <c r="CC649" s="51"/>
      <c r="CD649" s="51"/>
      <c r="CE649" s="51"/>
      <c r="CF649" s="51"/>
      <c r="CG649" s="51"/>
      <c r="CH649" s="51"/>
      <c r="CI649" s="51"/>
      <c r="CJ649" s="51"/>
      <c r="CK649" s="51"/>
      <c r="CL649" s="51"/>
      <c r="CM649" s="51"/>
      <c r="CN649" s="51"/>
      <c r="CO649" s="51"/>
      <c r="CP649" s="51"/>
      <c r="CQ649" s="51"/>
      <c r="CR649" s="51"/>
      <c r="CS649" s="51"/>
      <c r="CT649" s="51"/>
      <c r="CU649" s="51"/>
      <c r="CV649" s="51"/>
      <c r="CW649" s="51"/>
      <c r="CX649" s="51"/>
      <c r="CY649" s="51"/>
      <c r="CZ649" s="51"/>
      <c r="DA649" s="51"/>
      <c r="DB649" s="51"/>
      <c r="DC649" s="51"/>
      <c r="DD649" s="51"/>
      <c r="DE649" s="51"/>
      <c r="DF649" s="51"/>
    </row>
    <row r="650" spans="1:110">
      <c r="A650" s="62"/>
      <c r="C650" s="51"/>
      <c r="D650" s="67"/>
      <c r="E650" s="78"/>
      <c r="F650" s="51"/>
      <c r="G650" s="67"/>
      <c r="H650" s="51"/>
      <c r="I650" s="51"/>
      <c r="J650" s="51"/>
      <c r="K650" s="67"/>
      <c r="L650" s="72"/>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c r="AN650" s="51"/>
      <c r="AO650" s="51"/>
      <c r="AP650" s="51"/>
      <c r="AQ650" s="51"/>
      <c r="AR650" s="51"/>
      <c r="AS650" s="51"/>
      <c r="AT650" s="51"/>
      <c r="AU650" s="51"/>
      <c r="AV650" s="51"/>
      <c r="AW650" s="51"/>
      <c r="AX650" s="51"/>
      <c r="AY650" s="51"/>
      <c r="AZ650" s="51"/>
      <c r="BA650" s="51"/>
      <c r="BB650" s="51"/>
      <c r="BC650" s="51"/>
      <c r="BD650" s="51"/>
      <c r="BE650" s="51"/>
      <c r="BF650" s="51"/>
      <c r="BG650" s="51"/>
      <c r="BH650" s="51"/>
      <c r="BI650" s="51"/>
      <c r="BJ650" s="51"/>
      <c r="BK650" s="51"/>
      <c r="BL650" s="51"/>
      <c r="BM650" s="51"/>
      <c r="BN650" s="51"/>
      <c r="BO650" s="51"/>
      <c r="BP650" s="51"/>
      <c r="BQ650" s="51"/>
      <c r="BR650" s="51"/>
      <c r="BS650" s="51"/>
      <c r="BT650" s="51"/>
      <c r="BU650" s="51"/>
      <c r="BV650" s="51"/>
      <c r="BW650" s="51"/>
      <c r="BX650" s="51"/>
      <c r="BY650" s="51"/>
      <c r="BZ650" s="51"/>
      <c r="CA650" s="51"/>
      <c r="CB650" s="51"/>
      <c r="CC650" s="51"/>
      <c r="CD650" s="51"/>
      <c r="CE650" s="51"/>
      <c r="CF650" s="51"/>
      <c r="CG650" s="51"/>
      <c r="CH650" s="51"/>
      <c r="CI650" s="51"/>
      <c r="CJ650" s="51"/>
      <c r="CK650" s="51"/>
      <c r="CL650" s="51"/>
      <c r="CM650" s="51"/>
      <c r="CN650" s="51"/>
      <c r="CO650" s="51"/>
      <c r="CP650" s="51"/>
      <c r="CQ650" s="51"/>
      <c r="CR650" s="51"/>
      <c r="CS650" s="51"/>
      <c r="CT650" s="51"/>
      <c r="CU650" s="51"/>
      <c r="CV650" s="51"/>
      <c r="CW650" s="51"/>
      <c r="CX650" s="51"/>
      <c r="CY650" s="51"/>
      <c r="CZ650" s="51"/>
      <c r="DA650" s="51"/>
      <c r="DB650" s="51"/>
      <c r="DC650" s="51"/>
      <c r="DD650" s="51"/>
      <c r="DE650" s="51"/>
      <c r="DF650" s="51"/>
    </row>
    <row r="651" spans="1:110">
      <c r="A651" s="62"/>
      <c r="C651" s="51"/>
      <c r="D651" s="67"/>
      <c r="E651" s="78"/>
      <c r="F651" s="51"/>
      <c r="G651" s="67"/>
      <c r="H651" s="51"/>
      <c r="I651" s="51"/>
      <c r="J651" s="51"/>
      <c r="K651" s="67"/>
      <c r="L651" s="72"/>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c r="AN651" s="51"/>
      <c r="AO651" s="51"/>
      <c r="AP651" s="51"/>
      <c r="AQ651" s="51"/>
      <c r="AR651" s="51"/>
      <c r="AS651" s="51"/>
      <c r="AT651" s="51"/>
      <c r="AU651" s="51"/>
      <c r="AV651" s="51"/>
      <c r="AW651" s="51"/>
      <c r="AX651" s="51"/>
      <c r="AY651" s="51"/>
      <c r="AZ651" s="51"/>
      <c r="BA651" s="51"/>
      <c r="BB651" s="51"/>
      <c r="BC651" s="51"/>
      <c r="BD651" s="51"/>
      <c r="BE651" s="51"/>
      <c r="BF651" s="51"/>
      <c r="BG651" s="51"/>
      <c r="BH651" s="51"/>
      <c r="BI651" s="51"/>
      <c r="BJ651" s="51"/>
      <c r="BK651" s="51"/>
      <c r="BL651" s="51"/>
      <c r="BM651" s="51"/>
      <c r="BN651" s="51"/>
      <c r="BO651" s="51"/>
      <c r="BP651" s="51"/>
      <c r="BQ651" s="51"/>
      <c r="BR651" s="51"/>
      <c r="BS651" s="51"/>
      <c r="BT651" s="51"/>
      <c r="BU651" s="51"/>
      <c r="BV651" s="51"/>
      <c r="BW651" s="51"/>
      <c r="BX651" s="51"/>
      <c r="BY651" s="51"/>
      <c r="BZ651" s="51"/>
      <c r="CA651" s="51"/>
      <c r="CB651" s="51"/>
      <c r="CC651" s="51"/>
      <c r="CD651" s="51"/>
      <c r="CE651" s="51"/>
      <c r="CF651" s="51"/>
      <c r="CG651" s="51"/>
      <c r="CH651" s="51"/>
      <c r="CI651" s="51"/>
      <c r="CJ651" s="51"/>
      <c r="CK651" s="51"/>
      <c r="CL651" s="51"/>
      <c r="CM651" s="51"/>
      <c r="CN651" s="51"/>
      <c r="CO651" s="51"/>
      <c r="CP651" s="51"/>
      <c r="CQ651" s="51"/>
      <c r="CR651" s="51"/>
      <c r="CS651" s="51"/>
      <c r="CT651" s="51"/>
      <c r="CU651" s="51"/>
      <c r="CV651" s="51"/>
      <c r="CW651" s="51"/>
      <c r="CX651" s="51"/>
      <c r="CY651" s="51"/>
      <c r="CZ651" s="51"/>
      <c r="DA651" s="51"/>
      <c r="DB651" s="51"/>
      <c r="DC651" s="51"/>
      <c r="DD651" s="51"/>
      <c r="DE651" s="51"/>
      <c r="DF651" s="51"/>
    </row>
    <row r="652" spans="1:110">
      <c r="A652" s="62"/>
      <c r="C652" s="51"/>
      <c r="D652" s="67"/>
      <c r="E652" s="78"/>
      <c r="F652" s="51"/>
      <c r="G652" s="67"/>
      <c r="H652" s="51"/>
      <c r="I652" s="51"/>
      <c r="J652" s="51"/>
      <c r="K652" s="67"/>
      <c r="L652" s="72"/>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c r="AP652" s="51"/>
      <c r="AQ652" s="51"/>
      <c r="AR652" s="51"/>
      <c r="AS652" s="51"/>
      <c r="AT652" s="51"/>
      <c r="AU652" s="51"/>
      <c r="AV652" s="51"/>
      <c r="AW652" s="51"/>
      <c r="AX652" s="51"/>
      <c r="AY652" s="51"/>
      <c r="AZ652" s="51"/>
      <c r="BA652" s="51"/>
      <c r="BB652" s="51"/>
      <c r="BC652" s="51"/>
      <c r="BD652" s="51"/>
      <c r="BE652" s="51"/>
      <c r="BF652" s="51"/>
      <c r="BG652" s="51"/>
      <c r="BH652" s="51"/>
      <c r="BI652" s="51"/>
      <c r="BJ652" s="51"/>
      <c r="BK652" s="51"/>
      <c r="BL652" s="51"/>
      <c r="BM652" s="51"/>
      <c r="BN652" s="51"/>
      <c r="BO652" s="51"/>
      <c r="BP652" s="51"/>
      <c r="BQ652" s="51"/>
      <c r="BR652" s="51"/>
      <c r="BS652" s="51"/>
      <c r="BT652" s="51"/>
      <c r="BU652" s="51"/>
      <c r="BV652" s="51"/>
      <c r="BW652" s="51"/>
      <c r="BX652" s="51"/>
      <c r="BY652" s="51"/>
      <c r="BZ652" s="51"/>
      <c r="CA652" s="51"/>
      <c r="CB652" s="51"/>
      <c r="CC652" s="51"/>
      <c r="CD652" s="51"/>
      <c r="CE652" s="51"/>
      <c r="CF652" s="51"/>
      <c r="CG652" s="51"/>
      <c r="CH652" s="51"/>
      <c r="CI652" s="51"/>
      <c r="CJ652" s="51"/>
      <c r="CK652" s="51"/>
      <c r="CL652" s="51"/>
      <c r="CM652" s="51"/>
      <c r="CN652" s="51"/>
      <c r="CO652" s="51"/>
      <c r="CP652" s="51"/>
      <c r="CQ652" s="51"/>
      <c r="CR652" s="51"/>
      <c r="CS652" s="51"/>
      <c r="CT652" s="51"/>
      <c r="CU652" s="51"/>
      <c r="CV652" s="51"/>
      <c r="CW652" s="51"/>
      <c r="CX652" s="51"/>
      <c r="CY652" s="51"/>
      <c r="CZ652" s="51"/>
      <c r="DA652" s="51"/>
      <c r="DB652" s="51"/>
      <c r="DC652" s="51"/>
      <c r="DD652" s="51"/>
      <c r="DE652" s="51"/>
      <c r="DF652" s="51"/>
    </row>
    <row r="653" spans="1:110">
      <c r="A653" s="62"/>
      <c r="C653" s="51"/>
      <c r="D653" s="67"/>
      <c r="E653" s="78"/>
      <c r="F653" s="51"/>
      <c r="G653" s="67"/>
      <c r="H653" s="51"/>
      <c r="I653" s="51"/>
      <c r="J653" s="51"/>
      <c r="K653" s="67"/>
      <c r="L653" s="72"/>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c r="AN653" s="51"/>
      <c r="AO653" s="51"/>
      <c r="AP653" s="51"/>
      <c r="AQ653" s="51"/>
      <c r="AR653" s="51"/>
      <c r="AS653" s="51"/>
      <c r="AT653" s="51"/>
      <c r="AU653" s="51"/>
      <c r="AV653" s="51"/>
      <c r="AW653" s="51"/>
      <c r="AX653" s="51"/>
      <c r="AY653" s="51"/>
      <c r="AZ653" s="51"/>
      <c r="BA653" s="51"/>
      <c r="BB653" s="51"/>
      <c r="BC653" s="51"/>
      <c r="BD653" s="51"/>
      <c r="BE653" s="51"/>
      <c r="BF653" s="51"/>
      <c r="BG653" s="51"/>
      <c r="BH653" s="51"/>
      <c r="BI653" s="51"/>
      <c r="BJ653" s="51"/>
      <c r="BK653" s="51"/>
      <c r="BL653" s="51"/>
      <c r="BM653" s="51"/>
      <c r="BN653" s="51"/>
      <c r="BO653" s="51"/>
      <c r="BP653" s="51"/>
      <c r="BQ653" s="51"/>
      <c r="BR653" s="51"/>
      <c r="BS653" s="51"/>
      <c r="BT653" s="51"/>
      <c r="BU653" s="51"/>
      <c r="BV653" s="51"/>
      <c r="BW653" s="51"/>
      <c r="BX653" s="51"/>
      <c r="BY653" s="51"/>
      <c r="BZ653" s="51"/>
      <c r="CA653" s="51"/>
      <c r="CB653" s="51"/>
      <c r="CC653" s="51"/>
      <c r="CD653" s="51"/>
      <c r="CE653" s="51"/>
      <c r="CF653" s="51"/>
      <c r="CG653" s="51"/>
      <c r="CH653" s="51"/>
      <c r="CI653" s="51"/>
      <c r="CJ653" s="51"/>
      <c r="CK653" s="51"/>
      <c r="CL653" s="51"/>
      <c r="CM653" s="51"/>
      <c r="CN653" s="51"/>
      <c r="CO653" s="51"/>
      <c r="CP653" s="51"/>
      <c r="CQ653" s="51"/>
      <c r="CR653" s="51"/>
      <c r="CS653" s="51"/>
      <c r="CT653" s="51"/>
      <c r="CU653" s="51"/>
      <c r="CV653" s="51"/>
      <c r="CW653" s="51"/>
      <c r="CX653" s="51"/>
      <c r="CY653" s="51"/>
      <c r="CZ653" s="51"/>
      <c r="DA653" s="51"/>
      <c r="DB653" s="51"/>
      <c r="DC653" s="51"/>
      <c r="DD653" s="51"/>
      <c r="DE653" s="51"/>
      <c r="DF653" s="51"/>
    </row>
    <row r="654" spans="1:110">
      <c r="A654" s="62"/>
      <c r="C654" s="51"/>
      <c r="D654" s="67"/>
      <c r="E654" s="78"/>
      <c r="F654" s="51"/>
      <c r="G654" s="67"/>
      <c r="H654" s="51"/>
      <c r="I654" s="51"/>
      <c r="J654" s="51"/>
      <c r="K654" s="67"/>
      <c r="L654" s="72"/>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c r="AP654" s="51"/>
      <c r="AQ654" s="51"/>
      <c r="AR654" s="51"/>
      <c r="AS654" s="51"/>
      <c r="AT654" s="51"/>
      <c r="AU654" s="51"/>
      <c r="AV654" s="51"/>
      <c r="AW654" s="51"/>
      <c r="AX654" s="51"/>
      <c r="AY654" s="51"/>
      <c r="AZ654" s="51"/>
      <c r="BA654" s="51"/>
      <c r="BB654" s="51"/>
      <c r="BC654" s="51"/>
      <c r="BD654" s="51"/>
      <c r="BE654" s="51"/>
      <c r="BF654" s="51"/>
      <c r="BG654" s="51"/>
      <c r="BH654" s="51"/>
      <c r="BI654" s="51"/>
      <c r="BJ654" s="51"/>
      <c r="BK654" s="51"/>
      <c r="BL654" s="51"/>
      <c r="BM654" s="51"/>
      <c r="BN654" s="51"/>
      <c r="BO654" s="51"/>
      <c r="BP654" s="51"/>
      <c r="BQ654" s="51"/>
      <c r="BR654" s="51"/>
      <c r="BS654" s="51"/>
      <c r="BT654" s="51"/>
      <c r="BU654" s="51"/>
      <c r="BV654" s="51"/>
      <c r="BW654" s="51"/>
      <c r="BX654" s="51"/>
      <c r="BY654" s="51"/>
      <c r="BZ654" s="51"/>
      <c r="CA654" s="51"/>
      <c r="CB654" s="51"/>
      <c r="CC654" s="51"/>
      <c r="CD654" s="51"/>
      <c r="CE654" s="51"/>
      <c r="CF654" s="51"/>
      <c r="CG654" s="51"/>
      <c r="CH654" s="51"/>
      <c r="CI654" s="51"/>
      <c r="CJ654" s="51"/>
      <c r="CK654" s="51"/>
      <c r="CL654" s="51"/>
      <c r="CM654" s="51"/>
      <c r="CN654" s="51"/>
      <c r="CO654" s="51"/>
      <c r="CP654" s="51"/>
      <c r="CQ654" s="51"/>
      <c r="CR654" s="51"/>
      <c r="CS654" s="51"/>
      <c r="CT654" s="51"/>
      <c r="CU654" s="51"/>
      <c r="CV654" s="51"/>
      <c r="CW654" s="51"/>
      <c r="CX654" s="51"/>
      <c r="CY654" s="51"/>
      <c r="CZ654" s="51"/>
      <c r="DA654" s="51"/>
      <c r="DB654" s="51"/>
      <c r="DC654" s="51"/>
      <c r="DD654" s="51"/>
      <c r="DE654" s="51"/>
      <c r="DF654" s="51"/>
    </row>
    <row r="655" spans="1:110">
      <c r="A655" s="62"/>
      <c r="C655" s="51"/>
      <c r="D655" s="67"/>
      <c r="E655" s="78"/>
      <c r="F655" s="51"/>
      <c r="G655" s="67"/>
      <c r="H655" s="51"/>
      <c r="I655" s="51"/>
      <c r="J655" s="51"/>
      <c r="K655" s="67"/>
      <c r="L655" s="72"/>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c r="AW655" s="51"/>
      <c r="AX655" s="51"/>
      <c r="AY655" s="51"/>
      <c r="AZ655" s="51"/>
      <c r="BA655" s="51"/>
      <c r="BB655" s="51"/>
      <c r="BC655" s="51"/>
      <c r="BD655" s="51"/>
      <c r="BE655" s="51"/>
      <c r="BF655" s="51"/>
      <c r="BG655" s="51"/>
      <c r="BH655" s="51"/>
      <c r="BI655" s="51"/>
      <c r="BJ655" s="51"/>
      <c r="BK655" s="51"/>
      <c r="BL655" s="51"/>
      <c r="BM655" s="51"/>
      <c r="BN655" s="51"/>
      <c r="BO655" s="51"/>
      <c r="BP655" s="51"/>
      <c r="BQ655" s="51"/>
      <c r="BR655" s="51"/>
      <c r="BS655" s="51"/>
      <c r="BT655" s="51"/>
      <c r="BU655" s="51"/>
      <c r="BV655" s="51"/>
      <c r="BW655" s="51"/>
      <c r="BX655" s="51"/>
      <c r="BY655" s="51"/>
      <c r="BZ655" s="51"/>
      <c r="CA655" s="51"/>
      <c r="CB655" s="51"/>
      <c r="CC655" s="51"/>
      <c r="CD655" s="51"/>
      <c r="CE655" s="51"/>
      <c r="CF655" s="51"/>
      <c r="CG655" s="51"/>
      <c r="CH655" s="51"/>
      <c r="CI655" s="51"/>
      <c r="CJ655" s="51"/>
      <c r="CK655" s="51"/>
      <c r="CL655" s="51"/>
      <c r="CM655" s="51"/>
      <c r="CN655" s="51"/>
      <c r="CO655" s="51"/>
      <c r="CP655" s="51"/>
      <c r="CQ655" s="51"/>
      <c r="CR655" s="51"/>
      <c r="CS655" s="51"/>
      <c r="CT655" s="51"/>
      <c r="CU655" s="51"/>
      <c r="CV655" s="51"/>
      <c r="CW655" s="51"/>
      <c r="CX655" s="51"/>
      <c r="CY655" s="51"/>
      <c r="CZ655" s="51"/>
      <c r="DA655" s="51"/>
      <c r="DB655" s="51"/>
      <c r="DC655" s="51"/>
      <c r="DD655" s="51"/>
      <c r="DE655" s="51"/>
      <c r="DF655" s="51"/>
    </row>
    <row r="656" spans="1:110">
      <c r="A656" s="62"/>
      <c r="C656" s="51"/>
      <c r="D656" s="67"/>
      <c r="E656" s="78"/>
      <c r="F656" s="51"/>
      <c r="G656" s="67"/>
      <c r="H656" s="51"/>
      <c r="I656" s="51"/>
      <c r="J656" s="51"/>
      <c r="K656" s="67"/>
      <c r="L656" s="72"/>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c r="AW656" s="51"/>
      <c r="AX656" s="51"/>
      <c r="AY656" s="51"/>
      <c r="AZ656" s="51"/>
      <c r="BA656" s="51"/>
      <c r="BB656" s="51"/>
      <c r="BC656" s="51"/>
      <c r="BD656" s="51"/>
      <c r="BE656" s="51"/>
      <c r="BF656" s="51"/>
      <c r="BG656" s="51"/>
      <c r="BH656" s="51"/>
      <c r="BI656" s="51"/>
      <c r="BJ656" s="51"/>
      <c r="BK656" s="51"/>
      <c r="BL656" s="51"/>
      <c r="BM656" s="51"/>
      <c r="BN656" s="51"/>
      <c r="BO656" s="51"/>
      <c r="BP656" s="51"/>
      <c r="BQ656" s="51"/>
      <c r="BR656" s="51"/>
      <c r="BS656" s="51"/>
      <c r="BT656" s="51"/>
      <c r="BU656" s="51"/>
      <c r="BV656" s="51"/>
      <c r="BW656" s="51"/>
      <c r="BX656" s="51"/>
      <c r="BY656" s="51"/>
      <c r="BZ656" s="51"/>
      <c r="CA656" s="51"/>
      <c r="CB656" s="51"/>
      <c r="CC656" s="51"/>
      <c r="CD656" s="51"/>
      <c r="CE656" s="51"/>
      <c r="CF656" s="51"/>
      <c r="CG656" s="51"/>
      <c r="CH656" s="51"/>
      <c r="CI656" s="51"/>
      <c r="CJ656" s="51"/>
      <c r="CK656" s="51"/>
      <c r="CL656" s="51"/>
      <c r="CM656" s="51"/>
      <c r="CN656" s="51"/>
      <c r="CO656" s="51"/>
      <c r="CP656" s="51"/>
      <c r="CQ656" s="51"/>
      <c r="CR656" s="51"/>
      <c r="CS656" s="51"/>
      <c r="CT656" s="51"/>
      <c r="CU656" s="51"/>
      <c r="CV656" s="51"/>
      <c r="CW656" s="51"/>
      <c r="CX656" s="51"/>
      <c r="CY656" s="51"/>
      <c r="CZ656" s="51"/>
      <c r="DA656" s="51"/>
      <c r="DB656" s="51"/>
      <c r="DC656" s="51"/>
      <c r="DD656" s="51"/>
      <c r="DE656" s="51"/>
      <c r="DF656" s="51"/>
    </row>
    <row r="657" spans="1:110">
      <c r="A657" s="62"/>
      <c r="C657" s="51"/>
      <c r="D657" s="67"/>
      <c r="E657" s="78"/>
      <c r="F657" s="51"/>
      <c r="G657" s="67"/>
      <c r="H657" s="51"/>
      <c r="I657" s="51"/>
      <c r="J657" s="51"/>
      <c r="K657" s="67"/>
      <c r="L657" s="72"/>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c r="AW657" s="51"/>
      <c r="AX657" s="51"/>
      <c r="AY657" s="51"/>
      <c r="AZ657" s="51"/>
      <c r="BA657" s="51"/>
      <c r="BB657" s="51"/>
      <c r="BC657" s="51"/>
      <c r="BD657" s="51"/>
      <c r="BE657" s="51"/>
      <c r="BF657" s="51"/>
      <c r="BG657" s="51"/>
      <c r="BH657" s="51"/>
      <c r="BI657" s="51"/>
      <c r="BJ657" s="51"/>
      <c r="BK657" s="51"/>
      <c r="BL657" s="51"/>
      <c r="BM657" s="51"/>
      <c r="BN657" s="51"/>
      <c r="BO657" s="51"/>
      <c r="BP657" s="51"/>
      <c r="BQ657" s="51"/>
      <c r="BR657" s="51"/>
      <c r="BS657" s="51"/>
      <c r="BT657" s="51"/>
      <c r="BU657" s="51"/>
      <c r="BV657" s="51"/>
      <c r="BW657" s="51"/>
      <c r="BX657" s="51"/>
      <c r="BY657" s="51"/>
      <c r="BZ657" s="51"/>
      <c r="CA657" s="51"/>
      <c r="CB657" s="51"/>
      <c r="CC657" s="51"/>
      <c r="CD657" s="51"/>
      <c r="CE657" s="51"/>
      <c r="CF657" s="51"/>
      <c r="CG657" s="51"/>
      <c r="CH657" s="51"/>
      <c r="CI657" s="51"/>
      <c r="CJ657" s="51"/>
      <c r="CK657" s="51"/>
      <c r="CL657" s="51"/>
      <c r="CM657" s="51"/>
      <c r="CN657" s="51"/>
      <c r="CO657" s="51"/>
      <c r="CP657" s="51"/>
      <c r="CQ657" s="51"/>
      <c r="CR657" s="51"/>
      <c r="CS657" s="51"/>
      <c r="CT657" s="51"/>
      <c r="CU657" s="51"/>
      <c r="CV657" s="51"/>
      <c r="CW657" s="51"/>
      <c r="CX657" s="51"/>
      <c r="CY657" s="51"/>
      <c r="CZ657" s="51"/>
      <c r="DA657" s="51"/>
      <c r="DB657" s="51"/>
      <c r="DC657" s="51"/>
      <c r="DD657" s="51"/>
      <c r="DE657" s="51"/>
      <c r="DF657" s="51"/>
    </row>
    <row r="658" spans="1:110">
      <c r="A658" s="62"/>
      <c r="C658" s="51"/>
      <c r="D658" s="67"/>
      <c r="E658" s="78"/>
      <c r="F658" s="51"/>
      <c r="G658" s="67"/>
      <c r="H658" s="51"/>
      <c r="I658" s="51"/>
      <c r="J658" s="51"/>
      <c r="K658" s="67"/>
      <c r="L658" s="72"/>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c r="AW658" s="51"/>
      <c r="AX658" s="51"/>
      <c r="AY658" s="51"/>
      <c r="AZ658" s="51"/>
      <c r="BA658" s="51"/>
      <c r="BB658" s="51"/>
      <c r="BC658" s="51"/>
      <c r="BD658" s="51"/>
      <c r="BE658" s="51"/>
      <c r="BF658" s="51"/>
      <c r="BG658" s="51"/>
      <c r="BH658" s="51"/>
      <c r="BI658" s="51"/>
      <c r="BJ658" s="51"/>
      <c r="BK658" s="51"/>
      <c r="BL658" s="51"/>
      <c r="BM658" s="51"/>
      <c r="BN658" s="51"/>
      <c r="BO658" s="51"/>
      <c r="BP658" s="51"/>
      <c r="BQ658" s="51"/>
      <c r="BR658" s="51"/>
      <c r="BS658" s="51"/>
      <c r="BT658" s="51"/>
      <c r="BU658" s="51"/>
      <c r="BV658" s="51"/>
      <c r="BW658" s="51"/>
      <c r="BX658" s="51"/>
      <c r="BY658" s="51"/>
      <c r="BZ658" s="51"/>
      <c r="CA658" s="51"/>
      <c r="CB658" s="51"/>
      <c r="CC658" s="51"/>
      <c r="CD658" s="51"/>
      <c r="CE658" s="51"/>
      <c r="CF658" s="51"/>
      <c r="CG658" s="51"/>
      <c r="CH658" s="51"/>
      <c r="CI658" s="51"/>
      <c r="CJ658" s="51"/>
      <c r="CK658" s="51"/>
      <c r="CL658" s="51"/>
      <c r="CM658" s="51"/>
      <c r="CN658" s="51"/>
      <c r="CO658" s="51"/>
      <c r="CP658" s="51"/>
      <c r="CQ658" s="51"/>
      <c r="CR658" s="51"/>
      <c r="CS658" s="51"/>
      <c r="CT658" s="51"/>
      <c r="CU658" s="51"/>
      <c r="CV658" s="51"/>
      <c r="CW658" s="51"/>
      <c r="CX658" s="51"/>
      <c r="CY658" s="51"/>
      <c r="CZ658" s="51"/>
      <c r="DA658" s="51"/>
      <c r="DB658" s="51"/>
      <c r="DC658" s="51"/>
      <c r="DD658" s="51"/>
      <c r="DE658" s="51"/>
      <c r="DF658" s="51"/>
    </row>
    <row r="659" spans="1:110">
      <c r="A659" s="62"/>
      <c r="C659" s="51"/>
      <c r="D659" s="67"/>
      <c r="E659" s="78"/>
      <c r="F659" s="51"/>
      <c r="G659" s="67"/>
      <c r="H659" s="51"/>
      <c r="I659" s="51"/>
      <c r="J659" s="51"/>
      <c r="K659" s="67"/>
      <c r="L659" s="72"/>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51"/>
      <c r="AS659" s="51"/>
      <c r="AT659" s="51"/>
      <c r="AU659" s="51"/>
      <c r="AV659" s="51"/>
      <c r="AW659" s="51"/>
      <c r="AX659" s="51"/>
      <c r="AY659" s="51"/>
      <c r="AZ659" s="51"/>
      <c r="BA659" s="51"/>
      <c r="BB659" s="51"/>
      <c r="BC659" s="51"/>
      <c r="BD659" s="51"/>
      <c r="BE659" s="51"/>
      <c r="BF659" s="51"/>
      <c r="BG659" s="51"/>
      <c r="BH659" s="51"/>
      <c r="BI659" s="51"/>
      <c r="BJ659" s="51"/>
      <c r="BK659" s="51"/>
      <c r="BL659" s="51"/>
      <c r="BM659" s="51"/>
      <c r="BN659" s="51"/>
      <c r="BO659" s="51"/>
      <c r="BP659" s="51"/>
      <c r="BQ659" s="51"/>
      <c r="BR659" s="51"/>
      <c r="BS659" s="51"/>
      <c r="BT659" s="51"/>
      <c r="BU659" s="51"/>
      <c r="BV659" s="51"/>
      <c r="BW659" s="51"/>
      <c r="BX659" s="51"/>
      <c r="BY659" s="51"/>
      <c r="BZ659" s="51"/>
      <c r="CA659" s="51"/>
      <c r="CB659" s="51"/>
      <c r="CC659" s="51"/>
      <c r="CD659" s="51"/>
      <c r="CE659" s="51"/>
      <c r="CF659" s="51"/>
      <c r="CG659" s="51"/>
      <c r="CH659" s="51"/>
      <c r="CI659" s="51"/>
      <c r="CJ659" s="51"/>
      <c r="CK659" s="51"/>
      <c r="CL659" s="51"/>
      <c r="CM659" s="51"/>
      <c r="CN659" s="51"/>
      <c r="CO659" s="51"/>
      <c r="CP659" s="51"/>
      <c r="CQ659" s="51"/>
      <c r="CR659" s="51"/>
      <c r="CS659" s="51"/>
      <c r="CT659" s="51"/>
      <c r="CU659" s="51"/>
      <c r="CV659" s="51"/>
      <c r="CW659" s="51"/>
      <c r="CX659" s="51"/>
      <c r="CY659" s="51"/>
      <c r="CZ659" s="51"/>
      <c r="DA659" s="51"/>
      <c r="DB659" s="51"/>
      <c r="DC659" s="51"/>
      <c r="DD659" s="51"/>
      <c r="DE659" s="51"/>
      <c r="DF659" s="51"/>
    </row>
    <row r="660" spans="1:110">
      <c r="A660" s="62"/>
      <c r="C660" s="51"/>
      <c r="D660" s="67"/>
      <c r="E660" s="78"/>
      <c r="F660" s="51"/>
      <c r="G660" s="67"/>
      <c r="H660" s="51"/>
      <c r="I660" s="51"/>
      <c r="J660" s="51"/>
      <c r="K660" s="67"/>
      <c r="L660" s="72"/>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c r="AP660" s="51"/>
      <c r="AQ660" s="51"/>
      <c r="AR660" s="51"/>
      <c r="AS660" s="51"/>
      <c r="AT660" s="51"/>
      <c r="AU660" s="51"/>
      <c r="AV660" s="51"/>
      <c r="AW660" s="51"/>
      <c r="AX660" s="51"/>
      <c r="AY660" s="51"/>
      <c r="AZ660" s="51"/>
      <c r="BA660" s="51"/>
      <c r="BB660" s="51"/>
      <c r="BC660" s="51"/>
      <c r="BD660" s="51"/>
      <c r="BE660" s="51"/>
      <c r="BF660" s="51"/>
      <c r="BG660" s="51"/>
      <c r="BH660" s="51"/>
      <c r="BI660" s="51"/>
      <c r="BJ660" s="51"/>
      <c r="BK660" s="51"/>
      <c r="BL660" s="51"/>
      <c r="BM660" s="51"/>
      <c r="BN660" s="51"/>
      <c r="BO660" s="51"/>
      <c r="BP660" s="51"/>
      <c r="BQ660" s="51"/>
      <c r="BR660" s="51"/>
      <c r="BS660" s="51"/>
      <c r="BT660" s="51"/>
      <c r="BU660" s="51"/>
      <c r="BV660" s="51"/>
      <c r="BW660" s="51"/>
      <c r="BX660" s="51"/>
      <c r="BY660" s="51"/>
      <c r="BZ660" s="51"/>
      <c r="CA660" s="51"/>
      <c r="CB660" s="51"/>
      <c r="CC660" s="51"/>
      <c r="CD660" s="51"/>
      <c r="CE660" s="51"/>
      <c r="CF660" s="51"/>
      <c r="CG660" s="51"/>
      <c r="CH660" s="51"/>
      <c r="CI660" s="51"/>
      <c r="CJ660" s="51"/>
      <c r="CK660" s="51"/>
      <c r="CL660" s="51"/>
      <c r="CM660" s="51"/>
      <c r="CN660" s="51"/>
      <c r="CO660" s="51"/>
      <c r="CP660" s="51"/>
      <c r="CQ660" s="51"/>
      <c r="CR660" s="51"/>
      <c r="CS660" s="51"/>
      <c r="CT660" s="51"/>
      <c r="CU660" s="51"/>
      <c r="CV660" s="51"/>
      <c r="CW660" s="51"/>
      <c r="CX660" s="51"/>
      <c r="CY660" s="51"/>
      <c r="CZ660" s="51"/>
      <c r="DA660" s="51"/>
      <c r="DB660" s="51"/>
      <c r="DC660" s="51"/>
      <c r="DD660" s="51"/>
      <c r="DE660" s="51"/>
      <c r="DF660" s="51"/>
    </row>
    <row r="661" spans="1:110">
      <c r="A661" s="62"/>
      <c r="C661" s="51"/>
      <c r="D661" s="67"/>
      <c r="E661" s="78"/>
      <c r="F661" s="51"/>
      <c r="G661" s="67"/>
      <c r="H661" s="51"/>
      <c r="I661" s="51"/>
      <c r="J661" s="51"/>
      <c r="K661" s="67"/>
      <c r="L661" s="72"/>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c r="AN661" s="51"/>
      <c r="AO661" s="51"/>
      <c r="AP661" s="51"/>
      <c r="AQ661" s="51"/>
      <c r="AR661" s="51"/>
      <c r="AS661" s="51"/>
      <c r="AT661" s="51"/>
      <c r="AU661" s="51"/>
      <c r="AV661" s="51"/>
      <c r="AW661" s="51"/>
      <c r="AX661" s="51"/>
      <c r="AY661" s="51"/>
      <c r="AZ661" s="51"/>
      <c r="BA661" s="51"/>
      <c r="BB661" s="51"/>
      <c r="BC661" s="51"/>
      <c r="BD661" s="51"/>
      <c r="BE661" s="51"/>
      <c r="BF661" s="51"/>
      <c r="BG661" s="51"/>
      <c r="BH661" s="51"/>
      <c r="BI661" s="51"/>
      <c r="BJ661" s="51"/>
      <c r="BK661" s="51"/>
      <c r="BL661" s="51"/>
      <c r="BM661" s="51"/>
      <c r="BN661" s="51"/>
      <c r="BO661" s="51"/>
      <c r="BP661" s="51"/>
      <c r="BQ661" s="51"/>
      <c r="BR661" s="51"/>
      <c r="BS661" s="51"/>
      <c r="BT661" s="51"/>
      <c r="BU661" s="51"/>
      <c r="BV661" s="51"/>
      <c r="BW661" s="51"/>
      <c r="BX661" s="51"/>
      <c r="BY661" s="51"/>
      <c r="BZ661" s="51"/>
      <c r="CA661" s="51"/>
      <c r="CB661" s="51"/>
      <c r="CC661" s="51"/>
      <c r="CD661" s="51"/>
      <c r="CE661" s="51"/>
      <c r="CF661" s="51"/>
      <c r="CG661" s="51"/>
      <c r="CH661" s="51"/>
      <c r="CI661" s="51"/>
      <c r="CJ661" s="51"/>
      <c r="CK661" s="51"/>
      <c r="CL661" s="51"/>
      <c r="CM661" s="51"/>
      <c r="CN661" s="51"/>
      <c r="CO661" s="51"/>
      <c r="CP661" s="51"/>
      <c r="CQ661" s="51"/>
      <c r="CR661" s="51"/>
      <c r="CS661" s="51"/>
      <c r="CT661" s="51"/>
      <c r="CU661" s="51"/>
      <c r="CV661" s="51"/>
      <c r="CW661" s="51"/>
      <c r="CX661" s="51"/>
      <c r="CY661" s="51"/>
      <c r="CZ661" s="51"/>
      <c r="DA661" s="51"/>
      <c r="DB661" s="51"/>
      <c r="DC661" s="51"/>
      <c r="DD661" s="51"/>
      <c r="DE661" s="51"/>
      <c r="DF661" s="51"/>
    </row>
    <row r="662" spans="1:110">
      <c r="A662" s="62"/>
      <c r="C662" s="51"/>
      <c r="D662" s="67"/>
      <c r="E662" s="78"/>
      <c r="F662" s="51"/>
      <c r="G662" s="67"/>
      <c r="H662" s="51"/>
      <c r="I662" s="51"/>
      <c r="J662" s="51"/>
      <c r="K662" s="67"/>
      <c r="L662" s="72"/>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c r="BH662" s="51"/>
      <c r="BI662" s="51"/>
      <c r="BJ662" s="51"/>
      <c r="BK662" s="51"/>
      <c r="BL662" s="51"/>
      <c r="BM662" s="51"/>
      <c r="BN662" s="51"/>
      <c r="BO662" s="51"/>
      <c r="BP662" s="51"/>
      <c r="BQ662" s="51"/>
      <c r="BR662" s="51"/>
      <c r="BS662" s="51"/>
      <c r="BT662" s="51"/>
      <c r="BU662" s="51"/>
      <c r="BV662" s="51"/>
      <c r="BW662" s="51"/>
      <c r="BX662" s="51"/>
      <c r="BY662" s="51"/>
      <c r="BZ662" s="51"/>
      <c r="CA662" s="51"/>
      <c r="CB662" s="51"/>
      <c r="CC662" s="51"/>
      <c r="CD662" s="51"/>
      <c r="CE662" s="51"/>
      <c r="CF662" s="51"/>
      <c r="CG662" s="51"/>
      <c r="CH662" s="51"/>
      <c r="CI662" s="51"/>
      <c r="CJ662" s="51"/>
      <c r="CK662" s="51"/>
      <c r="CL662" s="51"/>
      <c r="CM662" s="51"/>
      <c r="CN662" s="51"/>
      <c r="CO662" s="51"/>
      <c r="CP662" s="51"/>
      <c r="CQ662" s="51"/>
      <c r="CR662" s="51"/>
      <c r="CS662" s="51"/>
      <c r="CT662" s="51"/>
      <c r="CU662" s="51"/>
      <c r="CV662" s="51"/>
      <c r="CW662" s="51"/>
      <c r="CX662" s="51"/>
      <c r="CY662" s="51"/>
      <c r="CZ662" s="51"/>
      <c r="DA662" s="51"/>
      <c r="DB662" s="51"/>
      <c r="DC662" s="51"/>
      <c r="DD662" s="51"/>
      <c r="DE662" s="51"/>
      <c r="DF662" s="51"/>
    </row>
    <row r="663" spans="1:110">
      <c r="A663" s="62"/>
      <c r="C663" s="51"/>
      <c r="D663" s="67"/>
      <c r="E663" s="78"/>
      <c r="F663" s="51"/>
      <c r="G663" s="67"/>
      <c r="H663" s="51"/>
      <c r="I663" s="51"/>
      <c r="J663" s="51"/>
      <c r="K663" s="67"/>
      <c r="L663" s="72"/>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c r="AK663" s="51"/>
      <c r="AL663" s="51"/>
      <c r="AM663" s="51"/>
      <c r="AN663" s="51"/>
      <c r="AO663" s="51"/>
      <c r="AP663" s="51"/>
      <c r="AQ663" s="51"/>
      <c r="AR663" s="51"/>
      <c r="AS663" s="51"/>
      <c r="AT663" s="51"/>
      <c r="AU663" s="51"/>
      <c r="AV663" s="51"/>
      <c r="AW663" s="51"/>
      <c r="AX663" s="51"/>
      <c r="AY663" s="51"/>
      <c r="AZ663" s="51"/>
      <c r="BA663" s="51"/>
      <c r="BB663" s="51"/>
      <c r="BC663" s="51"/>
      <c r="BD663" s="51"/>
      <c r="BE663" s="51"/>
      <c r="BF663" s="51"/>
      <c r="BG663" s="51"/>
      <c r="BH663" s="51"/>
      <c r="BI663" s="51"/>
      <c r="BJ663" s="51"/>
      <c r="BK663" s="51"/>
      <c r="BL663" s="51"/>
      <c r="BM663" s="51"/>
      <c r="BN663" s="51"/>
      <c r="BO663" s="51"/>
      <c r="BP663" s="51"/>
      <c r="BQ663" s="51"/>
      <c r="BR663" s="51"/>
      <c r="BS663" s="51"/>
      <c r="BT663" s="51"/>
      <c r="BU663" s="51"/>
      <c r="BV663" s="51"/>
      <c r="BW663" s="51"/>
      <c r="BX663" s="51"/>
      <c r="BY663" s="51"/>
      <c r="BZ663" s="51"/>
      <c r="CA663" s="51"/>
      <c r="CB663" s="51"/>
      <c r="CC663" s="51"/>
      <c r="CD663" s="51"/>
      <c r="CE663" s="51"/>
      <c r="CF663" s="51"/>
      <c r="CG663" s="51"/>
      <c r="CH663" s="51"/>
      <c r="CI663" s="51"/>
      <c r="CJ663" s="51"/>
      <c r="CK663" s="51"/>
      <c r="CL663" s="51"/>
      <c r="CM663" s="51"/>
      <c r="CN663" s="51"/>
      <c r="CO663" s="51"/>
      <c r="CP663" s="51"/>
      <c r="CQ663" s="51"/>
      <c r="CR663" s="51"/>
      <c r="CS663" s="51"/>
      <c r="CT663" s="51"/>
      <c r="CU663" s="51"/>
      <c r="CV663" s="51"/>
      <c r="CW663" s="51"/>
      <c r="CX663" s="51"/>
      <c r="CY663" s="51"/>
      <c r="CZ663" s="51"/>
      <c r="DA663" s="51"/>
      <c r="DB663" s="51"/>
      <c r="DC663" s="51"/>
      <c r="DD663" s="51"/>
      <c r="DE663" s="51"/>
      <c r="DF663" s="51"/>
    </row>
    <row r="664" spans="1:110">
      <c r="A664" s="62"/>
      <c r="C664" s="51"/>
      <c r="D664" s="67"/>
      <c r="E664" s="78"/>
      <c r="F664" s="51"/>
      <c r="G664" s="67"/>
      <c r="H664" s="51"/>
      <c r="I664" s="51"/>
      <c r="J664" s="51"/>
      <c r="K664" s="67"/>
      <c r="L664" s="72"/>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c r="AN664" s="51"/>
      <c r="AO664" s="51"/>
      <c r="AP664" s="51"/>
      <c r="AQ664" s="51"/>
      <c r="AR664" s="51"/>
      <c r="AS664" s="51"/>
      <c r="AT664" s="51"/>
      <c r="AU664" s="51"/>
      <c r="AV664" s="51"/>
      <c r="AW664" s="51"/>
      <c r="AX664" s="51"/>
      <c r="AY664" s="51"/>
      <c r="AZ664" s="51"/>
      <c r="BA664" s="51"/>
      <c r="BB664" s="51"/>
      <c r="BC664" s="51"/>
      <c r="BD664" s="51"/>
      <c r="BE664" s="51"/>
      <c r="BF664" s="51"/>
      <c r="BG664" s="51"/>
      <c r="BH664" s="51"/>
      <c r="BI664" s="51"/>
      <c r="BJ664" s="51"/>
      <c r="BK664" s="51"/>
      <c r="BL664" s="51"/>
      <c r="BM664" s="51"/>
      <c r="BN664" s="51"/>
      <c r="BO664" s="51"/>
      <c r="BP664" s="51"/>
      <c r="BQ664" s="51"/>
      <c r="BR664" s="51"/>
      <c r="BS664" s="51"/>
      <c r="BT664" s="51"/>
      <c r="BU664" s="51"/>
      <c r="BV664" s="51"/>
      <c r="BW664" s="51"/>
      <c r="BX664" s="51"/>
      <c r="BY664" s="51"/>
      <c r="BZ664" s="51"/>
      <c r="CA664" s="51"/>
      <c r="CB664" s="51"/>
      <c r="CC664" s="51"/>
      <c r="CD664" s="51"/>
      <c r="CE664" s="51"/>
      <c r="CF664" s="51"/>
      <c r="CG664" s="51"/>
      <c r="CH664" s="51"/>
      <c r="CI664" s="51"/>
      <c r="CJ664" s="51"/>
      <c r="CK664" s="51"/>
      <c r="CL664" s="51"/>
      <c r="CM664" s="51"/>
      <c r="CN664" s="51"/>
      <c r="CO664" s="51"/>
      <c r="CP664" s="51"/>
      <c r="CQ664" s="51"/>
      <c r="CR664" s="51"/>
      <c r="CS664" s="51"/>
      <c r="CT664" s="51"/>
      <c r="CU664" s="51"/>
      <c r="CV664" s="51"/>
      <c r="CW664" s="51"/>
      <c r="CX664" s="51"/>
      <c r="CY664" s="51"/>
      <c r="CZ664" s="51"/>
      <c r="DA664" s="51"/>
      <c r="DB664" s="51"/>
      <c r="DC664" s="51"/>
      <c r="DD664" s="51"/>
      <c r="DE664" s="51"/>
      <c r="DF664" s="51"/>
    </row>
    <row r="665" spans="1:110">
      <c r="A665" s="62"/>
      <c r="C665" s="51"/>
      <c r="D665" s="67"/>
      <c r="E665" s="78"/>
      <c r="F665" s="51"/>
      <c r="G665" s="67"/>
      <c r="H665" s="51"/>
      <c r="I665" s="51"/>
      <c r="J665" s="51"/>
      <c r="K665" s="67"/>
      <c r="L665" s="72"/>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51"/>
      <c r="AP665" s="51"/>
      <c r="AQ665" s="51"/>
      <c r="AR665" s="51"/>
      <c r="AS665" s="51"/>
      <c r="AT665" s="51"/>
      <c r="AU665" s="51"/>
      <c r="AV665" s="51"/>
      <c r="AW665" s="51"/>
      <c r="AX665" s="51"/>
      <c r="AY665" s="51"/>
      <c r="AZ665" s="51"/>
      <c r="BA665" s="51"/>
      <c r="BB665" s="51"/>
      <c r="BC665" s="51"/>
      <c r="BD665" s="51"/>
      <c r="BE665" s="51"/>
      <c r="BF665" s="51"/>
      <c r="BG665" s="51"/>
      <c r="BH665" s="51"/>
      <c r="BI665" s="51"/>
      <c r="BJ665" s="51"/>
      <c r="BK665" s="51"/>
      <c r="BL665" s="51"/>
      <c r="BM665" s="51"/>
      <c r="BN665" s="51"/>
      <c r="BO665" s="51"/>
      <c r="BP665" s="51"/>
      <c r="BQ665" s="51"/>
      <c r="BR665" s="51"/>
      <c r="BS665" s="51"/>
      <c r="BT665" s="51"/>
      <c r="BU665" s="51"/>
      <c r="BV665" s="51"/>
      <c r="BW665" s="51"/>
      <c r="BX665" s="51"/>
      <c r="BY665" s="51"/>
      <c r="BZ665" s="51"/>
      <c r="CA665" s="51"/>
      <c r="CB665" s="51"/>
      <c r="CC665" s="51"/>
      <c r="CD665" s="51"/>
      <c r="CE665" s="51"/>
      <c r="CF665" s="51"/>
      <c r="CG665" s="51"/>
      <c r="CH665" s="51"/>
      <c r="CI665" s="51"/>
      <c r="CJ665" s="51"/>
      <c r="CK665" s="51"/>
      <c r="CL665" s="51"/>
      <c r="CM665" s="51"/>
      <c r="CN665" s="51"/>
      <c r="CO665" s="51"/>
      <c r="CP665" s="51"/>
      <c r="CQ665" s="51"/>
      <c r="CR665" s="51"/>
      <c r="CS665" s="51"/>
      <c r="CT665" s="51"/>
      <c r="CU665" s="51"/>
      <c r="CV665" s="51"/>
      <c r="CW665" s="51"/>
      <c r="CX665" s="51"/>
      <c r="CY665" s="51"/>
      <c r="CZ665" s="51"/>
      <c r="DA665" s="51"/>
      <c r="DB665" s="51"/>
      <c r="DC665" s="51"/>
      <c r="DD665" s="51"/>
      <c r="DE665" s="51"/>
      <c r="DF665" s="51"/>
    </row>
    <row r="666" spans="1:110">
      <c r="A666" s="62"/>
      <c r="C666" s="51"/>
      <c r="D666" s="67"/>
      <c r="E666" s="78"/>
      <c r="F666" s="51"/>
      <c r="G666" s="67"/>
      <c r="H666" s="51"/>
      <c r="I666" s="51"/>
      <c r="J666" s="51"/>
      <c r="K666" s="67"/>
      <c r="L666" s="72"/>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c r="AN666" s="51"/>
      <c r="AO666" s="51"/>
      <c r="AP666" s="51"/>
      <c r="AQ666" s="51"/>
      <c r="AR666" s="51"/>
      <c r="AS666" s="51"/>
      <c r="AT666" s="51"/>
      <c r="AU666" s="51"/>
      <c r="AV666" s="51"/>
      <c r="AW666" s="51"/>
      <c r="AX666" s="51"/>
      <c r="AY666" s="51"/>
      <c r="AZ666" s="51"/>
      <c r="BA666" s="51"/>
      <c r="BB666" s="51"/>
      <c r="BC666" s="51"/>
      <c r="BD666" s="51"/>
      <c r="BE666" s="51"/>
      <c r="BF666" s="51"/>
      <c r="BG666" s="51"/>
      <c r="BH666" s="51"/>
      <c r="BI666" s="51"/>
      <c r="BJ666" s="51"/>
      <c r="BK666" s="51"/>
      <c r="BL666" s="51"/>
      <c r="BM666" s="51"/>
      <c r="BN666" s="51"/>
      <c r="BO666" s="51"/>
      <c r="BP666" s="51"/>
      <c r="BQ666" s="51"/>
      <c r="BR666" s="51"/>
      <c r="BS666" s="51"/>
      <c r="BT666" s="51"/>
      <c r="BU666" s="51"/>
      <c r="BV666" s="51"/>
      <c r="BW666" s="51"/>
      <c r="BX666" s="51"/>
      <c r="BY666" s="51"/>
      <c r="BZ666" s="51"/>
      <c r="CA666" s="51"/>
      <c r="CB666" s="51"/>
      <c r="CC666" s="51"/>
      <c r="CD666" s="51"/>
      <c r="CE666" s="51"/>
      <c r="CF666" s="51"/>
      <c r="CG666" s="51"/>
      <c r="CH666" s="51"/>
      <c r="CI666" s="51"/>
      <c r="CJ666" s="51"/>
      <c r="CK666" s="51"/>
      <c r="CL666" s="51"/>
      <c r="CM666" s="51"/>
      <c r="CN666" s="51"/>
      <c r="CO666" s="51"/>
      <c r="CP666" s="51"/>
      <c r="CQ666" s="51"/>
      <c r="CR666" s="51"/>
      <c r="CS666" s="51"/>
      <c r="CT666" s="51"/>
      <c r="CU666" s="51"/>
      <c r="CV666" s="51"/>
      <c r="CW666" s="51"/>
      <c r="CX666" s="51"/>
      <c r="CY666" s="51"/>
      <c r="CZ666" s="51"/>
      <c r="DA666" s="51"/>
      <c r="DB666" s="51"/>
      <c r="DC666" s="51"/>
      <c r="DD666" s="51"/>
      <c r="DE666" s="51"/>
      <c r="DF666" s="51"/>
    </row>
    <row r="667" spans="1:110">
      <c r="A667" s="62"/>
      <c r="C667" s="51"/>
      <c r="D667" s="67"/>
      <c r="E667" s="78"/>
      <c r="F667" s="51"/>
      <c r="G667" s="67"/>
      <c r="H667" s="51"/>
      <c r="I667" s="51"/>
      <c r="J667" s="51"/>
      <c r="K667" s="67"/>
      <c r="L667" s="72"/>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c r="AN667" s="51"/>
      <c r="AO667" s="51"/>
      <c r="AP667" s="51"/>
      <c r="AQ667" s="51"/>
      <c r="AR667" s="51"/>
      <c r="AS667" s="51"/>
      <c r="AT667" s="51"/>
      <c r="AU667" s="51"/>
      <c r="AV667" s="51"/>
      <c r="AW667" s="51"/>
      <c r="AX667" s="51"/>
      <c r="AY667" s="51"/>
      <c r="AZ667" s="51"/>
      <c r="BA667" s="51"/>
      <c r="BB667" s="51"/>
      <c r="BC667" s="51"/>
      <c r="BD667" s="51"/>
      <c r="BE667" s="51"/>
      <c r="BF667" s="51"/>
      <c r="BG667" s="51"/>
      <c r="BH667" s="51"/>
      <c r="BI667" s="51"/>
      <c r="BJ667" s="51"/>
      <c r="BK667" s="51"/>
      <c r="BL667" s="51"/>
      <c r="BM667" s="51"/>
      <c r="BN667" s="51"/>
      <c r="BO667" s="51"/>
      <c r="BP667" s="51"/>
      <c r="BQ667" s="51"/>
      <c r="BR667" s="51"/>
      <c r="BS667" s="51"/>
      <c r="BT667" s="51"/>
      <c r="BU667" s="51"/>
      <c r="BV667" s="51"/>
      <c r="BW667" s="51"/>
      <c r="BX667" s="51"/>
      <c r="BY667" s="51"/>
      <c r="BZ667" s="51"/>
      <c r="CA667" s="51"/>
      <c r="CB667" s="51"/>
      <c r="CC667" s="51"/>
      <c r="CD667" s="51"/>
      <c r="CE667" s="51"/>
      <c r="CF667" s="51"/>
      <c r="CG667" s="51"/>
      <c r="CH667" s="51"/>
      <c r="CI667" s="51"/>
      <c r="CJ667" s="51"/>
      <c r="CK667" s="51"/>
      <c r="CL667" s="51"/>
      <c r="CM667" s="51"/>
      <c r="CN667" s="51"/>
      <c r="CO667" s="51"/>
      <c r="CP667" s="51"/>
      <c r="CQ667" s="51"/>
      <c r="CR667" s="51"/>
      <c r="CS667" s="51"/>
      <c r="CT667" s="51"/>
      <c r="CU667" s="51"/>
      <c r="CV667" s="51"/>
      <c r="CW667" s="51"/>
      <c r="CX667" s="51"/>
      <c r="CY667" s="51"/>
      <c r="CZ667" s="51"/>
      <c r="DA667" s="51"/>
      <c r="DB667" s="51"/>
      <c r="DC667" s="51"/>
      <c r="DD667" s="51"/>
      <c r="DE667" s="51"/>
      <c r="DF667" s="51"/>
    </row>
    <row r="668" spans="1:110">
      <c r="A668" s="62"/>
      <c r="C668" s="51"/>
      <c r="D668" s="67"/>
      <c r="E668" s="78"/>
      <c r="F668" s="51"/>
      <c r="G668" s="67"/>
      <c r="H668" s="51"/>
      <c r="I668" s="51"/>
      <c r="J668" s="51"/>
      <c r="K668" s="67"/>
      <c r="L668" s="72"/>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1"/>
      <c r="BJ668" s="51"/>
      <c r="BK668" s="51"/>
      <c r="BL668" s="51"/>
      <c r="BM668" s="51"/>
      <c r="BN668" s="51"/>
      <c r="BO668" s="51"/>
      <c r="BP668" s="51"/>
      <c r="BQ668" s="51"/>
      <c r="BR668" s="51"/>
      <c r="BS668" s="51"/>
      <c r="BT668" s="51"/>
      <c r="BU668" s="51"/>
      <c r="BV668" s="51"/>
      <c r="BW668" s="51"/>
      <c r="BX668" s="51"/>
      <c r="BY668" s="51"/>
      <c r="BZ668" s="51"/>
      <c r="CA668" s="51"/>
      <c r="CB668" s="51"/>
      <c r="CC668" s="51"/>
      <c r="CD668" s="51"/>
      <c r="CE668" s="51"/>
      <c r="CF668" s="51"/>
      <c r="CG668" s="51"/>
      <c r="CH668" s="51"/>
      <c r="CI668" s="51"/>
      <c r="CJ668" s="51"/>
      <c r="CK668" s="51"/>
      <c r="CL668" s="51"/>
      <c r="CM668" s="51"/>
      <c r="CN668" s="51"/>
      <c r="CO668" s="51"/>
      <c r="CP668" s="51"/>
      <c r="CQ668" s="51"/>
      <c r="CR668" s="51"/>
      <c r="CS668" s="51"/>
      <c r="CT668" s="51"/>
      <c r="CU668" s="51"/>
      <c r="CV668" s="51"/>
      <c r="CW668" s="51"/>
      <c r="CX668" s="51"/>
      <c r="CY668" s="51"/>
      <c r="CZ668" s="51"/>
      <c r="DA668" s="51"/>
      <c r="DB668" s="51"/>
      <c r="DC668" s="51"/>
      <c r="DD668" s="51"/>
      <c r="DE668" s="51"/>
      <c r="DF668" s="51"/>
    </row>
    <row r="669" spans="1:110">
      <c r="A669" s="62"/>
      <c r="C669" s="51"/>
      <c r="D669" s="67"/>
      <c r="E669" s="78"/>
      <c r="F669" s="51"/>
      <c r="G669" s="67"/>
      <c r="H669" s="51"/>
      <c r="I669" s="51"/>
      <c r="J669" s="51"/>
      <c r="K669" s="67"/>
      <c r="L669" s="72"/>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c r="AW669" s="51"/>
      <c r="AX669" s="51"/>
      <c r="AY669" s="51"/>
      <c r="AZ669" s="51"/>
      <c r="BA669" s="51"/>
      <c r="BB669" s="51"/>
      <c r="BC669" s="51"/>
      <c r="BD669" s="51"/>
      <c r="BE669" s="51"/>
      <c r="BF669" s="51"/>
      <c r="BG669" s="51"/>
      <c r="BH669" s="51"/>
      <c r="BI669" s="51"/>
      <c r="BJ669" s="51"/>
      <c r="BK669" s="51"/>
      <c r="BL669" s="51"/>
      <c r="BM669" s="51"/>
      <c r="BN669" s="51"/>
      <c r="BO669" s="51"/>
      <c r="BP669" s="51"/>
      <c r="BQ669" s="51"/>
      <c r="BR669" s="51"/>
      <c r="BS669" s="51"/>
      <c r="BT669" s="51"/>
      <c r="BU669" s="51"/>
      <c r="BV669" s="51"/>
      <c r="BW669" s="51"/>
      <c r="BX669" s="51"/>
      <c r="BY669" s="51"/>
      <c r="BZ669" s="51"/>
      <c r="CA669" s="51"/>
      <c r="CB669" s="51"/>
      <c r="CC669" s="51"/>
      <c r="CD669" s="51"/>
      <c r="CE669" s="51"/>
      <c r="CF669" s="51"/>
      <c r="CG669" s="51"/>
      <c r="CH669" s="51"/>
      <c r="CI669" s="51"/>
      <c r="CJ669" s="51"/>
      <c r="CK669" s="51"/>
      <c r="CL669" s="51"/>
      <c r="CM669" s="51"/>
      <c r="CN669" s="51"/>
      <c r="CO669" s="51"/>
      <c r="CP669" s="51"/>
      <c r="CQ669" s="51"/>
      <c r="CR669" s="51"/>
      <c r="CS669" s="51"/>
      <c r="CT669" s="51"/>
      <c r="CU669" s="51"/>
      <c r="CV669" s="51"/>
      <c r="CW669" s="51"/>
      <c r="CX669" s="51"/>
      <c r="CY669" s="51"/>
      <c r="CZ669" s="51"/>
      <c r="DA669" s="51"/>
      <c r="DB669" s="51"/>
      <c r="DC669" s="51"/>
      <c r="DD669" s="51"/>
      <c r="DE669" s="51"/>
      <c r="DF669" s="51"/>
    </row>
    <row r="670" spans="1:110">
      <c r="A670" s="62"/>
      <c r="C670" s="51"/>
      <c r="D670" s="67"/>
      <c r="E670" s="78"/>
      <c r="F670" s="51"/>
      <c r="G670" s="67"/>
      <c r="H670" s="51"/>
      <c r="I670" s="51"/>
      <c r="J670" s="51"/>
      <c r="K670" s="67"/>
      <c r="L670" s="72"/>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c r="AP670" s="51"/>
      <c r="AQ670" s="51"/>
      <c r="AR670" s="51"/>
      <c r="AS670" s="51"/>
      <c r="AT670" s="51"/>
      <c r="AU670" s="51"/>
      <c r="AV670" s="51"/>
      <c r="AW670" s="51"/>
      <c r="AX670" s="51"/>
      <c r="AY670" s="51"/>
      <c r="AZ670" s="51"/>
      <c r="BA670" s="51"/>
      <c r="BB670" s="51"/>
      <c r="BC670" s="51"/>
      <c r="BD670" s="51"/>
      <c r="BE670" s="51"/>
      <c r="BF670" s="51"/>
      <c r="BG670" s="51"/>
      <c r="BH670" s="51"/>
      <c r="BI670" s="51"/>
      <c r="BJ670" s="51"/>
      <c r="BK670" s="51"/>
      <c r="BL670" s="51"/>
      <c r="BM670" s="51"/>
      <c r="BN670" s="51"/>
      <c r="BO670" s="51"/>
      <c r="BP670" s="51"/>
      <c r="BQ670" s="51"/>
      <c r="BR670" s="51"/>
      <c r="BS670" s="51"/>
      <c r="BT670" s="51"/>
      <c r="BU670" s="51"/>
      <c r="BV670" s="51"/>
      <c r="BW670" s="51"/>
      <c r="BX670" s="51"/>
      <c r="BY670" s="51"/>
      <c r="BZ670" s="51"/>
      <c r="CA670" s="51"/>
      <c r="CB670" s="51"/>
      <c r="CC670" s="51"/>
      <c r="CD670" s="51"/>
      <c r="CE670" s="51"/>
      <c r="CF670" s="51"/>
      <c r="CG670" s="51"/>
      <c r="CH670" s="51"/>
      <c r="CI670" s="51"/>
      <c r="CJ670" s="51"/>
      <c r="CK670" s="51"/>
      <c r="CL670" s="51"/>
      <c r="CM670" s="51"/>
      <c r="CN670" s="51"/>
      <c r="CO670" s="51"/>
      <c r="CP670" s="51"/>
      <c r="CQ670" s="51"/>
      <c r="CR670" s="51"/>
      <c r="CS670" s="51"/>
      <c r="CT670" s="51"/>
      <c r="CU670" s="51"/>
      <c r="CV670" s="51"/>
      <c r="CW670" s="51"/>
      <c r="CX670" s="51"/>
      <c r="CY670" s="51"/>
      <c r="CZ670" s="51"/>
      <c r="DA670" s="51"/>
      <c r="DB670" s="51"/>
      <c r="DC670" s="51"/>
      <c r="DD670" s="51"/>
      <c r="DE670" s="51"/>
      <c r="DF670" s="51"/>
    </row>
    <row r="671" spans="1:110">
      <c r="A671" s="62"/>
      <c r="C671" s="51"/>
      <c r="D671" s="67"/>
      <c r="E671" s="78"/>
      <c r="F671" s="51"/>
      <c r="G671" s="67"/>
      <c r="H671" s="51"/>
      <c r="I671" s="51"/>
      <c r="J671" s="51"/>
      <c r="K671" s="67"/>
      <c r="L671" s="72"/>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c r="AN671" s="51"/>
      <c r="AO671" s="51"/>
      <c r="AP671" s="51"/>
      <c r="AQ671" s="51"/>
      <c r="AR671" s="51"/>
      <c r="AS671" s="51"/>
      <c r="AT671" s="51"/>
      <c r="AU671" s="51"/>
      <c r="AV671" s="51"/>
      <c r="AW671" s="51"/>
      <c r="AX671" s="51"/>
      <c r="AY671" s="51"/>
      <c r="AZ671" s="51"/>
      <c r="BA671" s="51"/>
      <c r="BB671" s="51"/>
      <c r="BC671" s="51"/>
      <c r="BD671" s="51"/>
      <c r="BE671" s="51"/>
      <c r="BF671" s="51"/>
      <c r="BG671" s="51"/>
      <c r="BH671" s="51"/>
      <c r="BI671" s="51"/>
      <c r="BJ671" s="51"/>
      <c r="BK671" s="51"/>
      <c r="BL671" s="51"/>
      <c r="BM671" s="51"/>
      <c r="BN671" s="51"/>
      <c r="BO671" s="51"/>
      <c r="BP671" s="51"/>
      <c r="BQ671" s="51"/>
      <c r="BR671" s="51"/>
      <c r="BS671" s="51"/>
      <c r="BT671" s="51"/>
      <c r="BU671" s="51"/>
      <c r="BV671" s="51"/>
      <c r="BW671" s="51"/>
      <c r="BX671" s="51"/>
      <c r="BY671" s="51"/>
      <c r="BZ671" s="51"/>
      <c r="CA671" s="51"/>
      <c r="CB671" s="51"/>
      <c r="CC671" s="51"/>
      <c r="CD671" s="51"/>
      <c r="CE671" s="51"/>
      <c r="CF671" s="51"/>
      <c r="CG671" s="51"/>
      <c r="CH671" s="51"/>
      <c r="CI671" s="51"/>
      <c r="CJ671" s="51"/>
      <c r="CK671" s="51"/>
      <c r="CL671" s="51"/>
      <c r="CM671" s="51"/>
      <c r="CN671" s="51"/>
      <c r="CO671" s="51"/>
      <c r="CP671" s="51"/>
      <c r="CQ671" s="51"/>
      <c r="CR671" s="51"/>
      <c r="CS671" s="51"/>
      <c r="CT671" s="51"/>
      <c r="CU671" s="51"/>
      <c r="CV671" s="51"/>
      <c r="CW671" s="51"/>
      <c r="CX671" s="51"/>
      <c r="CY671" s="51"/>
      <c r="CZ671" s="51"/>
      <c r="DA671" s="51"/>
      <c r="DB671" s="51"/>
      <c r="DC671" s="51"/>
      <c r="DD671" s="51"/>
      <c r="DE671" s="51"/>
      <c r="DF671" s="51"/>
    </row>
    <row r="672" spans="1:110">
      <c r="A672" s="62"/>
      <c r="C672" s="51"/>
      <c r="D672" s="67"/>
      <c r="E672" s="78"/>
      <c r="F672" s="51"/>
      <c r="G672" s="67"/>
      <c r="H672" s="51"/>
      <c r="I672" s="51"/>
      <c r="J672" s="51"/>
      <c r="K672" s="67"/>
      <c r="L672" s="72"/>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c r="AP672" s="51"/>
      <c r="AQ672" s="51"/>
      <c r="AR672" s="51"/>
      <c r="AS672" s="51"/>
      <c r="AT672" s="51"/>
      <c r="AU672" s="51"/>
      <c r="AV672" s="51"/>
      <c r="AW672" s="51"/>
      <c r="AX672" s="51"/>
      <c r="AY672" s="51"/>
      <c r="AZ672" s="51"/>
      <c r="BA672" s="51"/>
      <c r="BB672" s="51"/>
      <c r="BC672" s="51"/>
      <c r="BD672" s="51"/>
      <c r="BE672" s="51"/>
      <c r="BF672" s="51"/>
      <c r="BG672" s="51"/>
      <c r="BH672" s="51"/>
      <c r="BI672" s="51"/>
      <c r="BJ672" s="51"/>
      <c r="BK672" s="51"/>
      <c r="BL672" s="51"/>
      <c r="BM672" s="51"/>
      <c r="BN672" s="51"/>
      <c r="BO672" s="51"/>
      <c r="BP672" s="51"/>
      <c r="BQ672" s="51"/>
      <c r="BR672" s="51"/>
      <c r="BS672" s="51"/>
      <c r="BT672" s="51"/>
      <c r="BU672" s="51"/>
      <c r="BV672" s="51"/>
      <c r="BW672" s="51"/>
      <c r="BX672" s="51"/>
      <c r="BY672" s="51"/>
      <c r="BZ672" s="51"/>
      <c r="CA672" s="51"/>
      <c r="CB672" s="51"/>
      <c r="CC672" s="51"/>
      <c r="CD672" s="51"/>
      <c r="CE672" s="51"/>
      <c r="CF672" s="51"/>
      <c r="CG672" s="51"/>
      <c r="CH672" s="51"/>
      <c r="CI672" s="51"/>
      <c r="CJ672" s="51"/>
      <c r="CK672" s="51"/>
      <c r="CL672" s="51"/>
      <c r="CM672" s="51"/>
      <c r="CN672" s="51"/>
      <c r="CO672" s="51"/>
      <c r="CP672" s="51"/>
      <c r="CQ672" s="51"/>
      <c r="CR672" s="51"/>
      <c r="CS672" s="51"/>
      <c r="CT672" s="51"/>
      <c r="CU672" s="51"/>
      <c r="CV672" s="51"/>
      <c r="CW672" s="51"/>
      <c r="CX672" s="51"/>
      <c r="CY672" s="51"/>
      <c r="CZ672" s="51"/>
      <c r="DA672" s="51"/>
      <c r="DB672" s="51"/>
      <c r="DC672" s="51"/>
      <c r="DD672" s="51"/>
      <c r="DE672" s="51"/>
      <c r="DF672" s="51"/>
    </row>
    <row r="673" spans="1:110">
      <c r="A673" s="62"/>
      <c r="C673" s="51"/>
      <c r="D673" s="67"/>
      <c r="E673" s="78"/>
      <c r="F673" s="51"/>
      <c r="G673" s="67"/>
      <c r="H673" s="51"/>
      <c r="I673" s="51"/>
      <c r="J673" s="51"/>
      <c r="K673" s="67"/>
      <c r="L673" s="72"/>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51"/>
      <c r="AS673" s="51"/>
      <c r="AT673" s="51"/>
      <c r="AU673" s="51"/>
      <c r="AV673" s="51"/>
      <c r="AW673" s="51"/>
      <c r="AX673" s="51"/>
      <c r="AY673" s="51"/>
      <c r="AZ673" s="51"/>
      <c r="BA673" s="51"/>
      <c r="BB673" s="51"/>
      <c r="BC673" s="51"/>
      <c r="BD673" s="51"/>
      <c r="BE673" s="51"/>
      <c r="BF673" s="51"/>
      <c r="BG673" s="51"/>
      <c r="BH673" s="51"/>
      <c r="BI673" s="51"/>
      <c r="BJ673" s="51"/>
      <c r="BK673" s="51"/>
      <c r="BL673" s="51"/>
      <c r="BM673" s="51"/>
      <c r="BN673" s="51"/>
      <c r="BO673" s="51"/>
      <c r="BP673" s="51"/>
      <c r="BQ673" s="51"/>
      <c r="BR673" s="51"/>
      <c r="BS673" s="51"/>
      <c r="BT673" s="51"/>
      <c r="BU673" s="51"/>
      <c r="BV673" s="51"/>
      <c r="BW673" s="51"/>
      <c r="BX673" s="51"/>
      <c r="BY673" s="51"/>
      <c r="BZ673" s="51"/>
      <c r="CA673" s="51"/>
      <c r="CB673" s="51"/>
      <c r="CC673" s="51"/>
      <c r="CD673" s="51"/>
      <c r="CE673" s="51"/>
      <c r="CF673" s="51"/>
      <c r="CG673" s="51"/>
      <c r="CH673" s="51"/>
      <c r="CI673" s="51"/>
      <c r="CJ673" s="51"/>
      <c r="CK673" s="51"/>
      <c r="CL673" s="51"/>
      <c r="CM673" s="51"/>
      <c r="CN673" s="51"/>
      <c r="CO673" s="51"/>
      <c r="CP673" s="51"/>
      <c r="CQ673" s="51"/>
      <c r="CR673" s="51"/>
      <c r="CS673" s="51"/>
      <c r="CT673" s="51"/>
      <c r="CU673" s="51"/>
      <c r="CV673" s="51"/>
      <c r="CW673" s="51"/>
      <c r="CX673" s="51"/>
      <c r="CY673" s="51"/>
      <c r="CZ673" s="51"/>
      <c r="DA673" s="51"/>
      <c r="DB673" s="51"/>
      <c r="DC673" s="51"/>
      <c r="DD673" s="51"/>
      <c r="DE673" s="51"/>
      <c r="DF673" s="51"/>
    </row>
    <row r="674" spans="1:110">
      <c r="A674" s="62"/>
      <c r="C674" s="51"/>
      <c r="D674" s="67"/>
      <c r="E674" s="78"/>
      <c r="F674" s="51"/>
      <c r="G674" s="67"/>
      <c r="H674" s="51"/>
      <c r="I674" s="51"/>
      <c r="J674" s="51"/>
      <c r="K674" s="67"/>
      <c r="L674" s="72"/>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c r="AP674" s="51"/>
      <c r="AQ674" s="51"/>
      <c r="AR674" s="51"/>
      <c r="AS674" s="51"/>
      <c r="AT674" s="51"/>
      <c r="AU674" s="51"/>
      <c r="AV674" s="51"/>
      <c r="AW674" s="51"/>
      <c r="AX674" s="51"/>
      <c r="AY674" s="51"/>
      <c r="AZ674" s="51"/>
      <c r="BA674" s="51"/>
      <c r="BB674" s="51"/>
      <c r="BC674" s="51"/>
      <c r="BD674" s="51"/>
      <c r="BE674" s="51"/>
      <c r="BF674" s="51"/>
      <c r="BG674" s="51"/>
      <c r="BH674" s="51"/>
      <c r="BI674" s="51"/>
      <c r="BJ674" s="51"/>
      <c r="BK674" s="51"/>
      <c r="BL674" s="51"/>
      <c r="BM674" s="51"/>
      <c r="BN674" s="51"/>
      <c r="BO674" s="51"/>
      <c r="BP674" s="51"/>
      <c r="BQ674" s="51"/>
      <c r="BR674" s="51"/>
      <c r="BS674" s="51"/>
      <c r="BT674" s="51"/>
      <c r="BU674" s="51"/>
      <c r="BV674" s="51"/>
      <c r="BW674" s="51"/>
      <c r="BX674" s="51"/>
      <c r="BY674" s="51"/>
      <c r="BZ674" s="51"/>
      <c r="CA674" s="51"/>
      <c r="CB674" s="51"/>
      <c r="CC674" s="51"/>
      <c r="CD674" s="51"/>
      <c r="CE674" s="51"/>
      <c r="CF674" s="51"/>
      <c r="CG674" s="51"/>
      <c r="CH674" s="51"/>
      <c r="CI674" s="51"/>
      <c r="CJ674" s="51"/>
      <c r="CK674" s="51"/>
      <c r="CL674" s="51"/>
      <c r="CM674" s="51"/>
      <c r="CN674" s="51"/>
      <c r="CO674" s="51"/>
      <c r="CP674" s="51"/>
      <c r="CQ674" s="51"/>
      <c r="CR674" s="51"/>
      <c r="CS674" s="51"/>
      <c r="CT674" s="51"/>
      <c r="CU674" s="51"/>
      <c r="CV674" s="51"/>
      <c r="CW674" s="51"/>
      <c r="CX674" s="51"/>
      <c r="CY674" s="51"/>
      <c r="CZ674" s="51"/>
      <c r="DA674" s="51"/>
      <c r="DB674" s="51"/>
      <c r="DC674" s="51"/>
      <c r="DD674" s="51"/>
      <c r="DE674" s="51"/>
      <c r="DF674" s="51"/>
    </row>
    <row r="675" spans="1:110">
      <c r="A675" s="62"/>
      <c r="C675" s="51"/>
      <c r="D675" s="67"/>
      <c r="E675" s="78"/>
      <c r="F675" s="51"/>
      <c r="G675" s="67"/>
      <c r="H675" s="51"/>
      <c r="I675" s="51"/>
      <c r="J675" s="51"/>
      <c r="K675" s="67"/>
      <c r="L675" s="72"/>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c r="AN675" s="51"/>
      <c r="AO675" s="51"/>
      <c r="AP675" s="51"/>
      <c r="AQ675" s="51"/>
      <c r="AR675" s="51"/>
      <c r="AS675" s="51"/>
      <c r="AT675" s="51"/>
      <c r="AU675" s="51"/>
      <c r="AV675" s="51"/>
      <c r="AW675" s="51"/>
      <c r="AX675" s="51"/>
      <c r="AY675" s="51"/>
      <c r="AZ675" s="51"/>
      <c r="BA675" s="51"/>
      <c r="BB675" s="51"/>
      <c r="BC675" s="51"/>
      <c r="BD675" s="51"/>
      <c r="BE675" s="51"/>
      <c r="BF675" s="51"/>
      <c r="BG675" s="51"/>
      <c r="BH675" s="51"/>
      <c r="BI675" s="51"/>
      <c r="BJ675" s="51"/>
      <c r="BK675" s="51"/>
      <c r="BL675" s="51"/>
      <c r="BM675" s="51"/>
      <c r="BN675" s="51"/>
      <c r="BO675" s="51"/>
      <c r="BP675" s="51"/>
      <c r="BQ675" s="51"/>
      <c r="BR675" s="51"/>
      <c r="BS675" s="51"/>
      <c r="BT675" s="51"/>
      <c r="BU675" s="51"/>
      <c r="BV675" s="51"/>
      <c r="BW675" s="51"/>
      <c r="BX675" s="51"/>
      <c r="BY675" s="51"/>
      <c r="BZ675" s="51"/>
      <c r="CA675" s="51"/>
      <c r="CB675" s="51"/>
      <c r="CC675" s="51"/>
      <c r="CD675" s="51"/>
      <c r="CE675" s="51"/>
      <c r="CF675" s="51"/>
      <c r="CG675" s="51"/>
      <c r="CH675" s="51"/>
      <c r="CI675" s="51"/>
      <c r="CJ675" s="51"/>
      <c r="CK675" s="51"/>
      <c r="CL675" s="51"/>
      <c r="CM675" s="51"/>
      <c r="CN675" s="51"/>
      <c r="CO675" s="51"/>
      <c r="CP675" s="51"/>
      <c r="CQ675" s="51"/>
      <c r="CR675" s="51"/>
      <c r="CS675" s="51"/>
      <c r="CT675" s="51"/>
      <c r="CU675" s="51"/>
      <c r="CV675" s="51"/>
      <c r="CW675" s="51"/>
      <c r="CX675" s="51"/>
      <c r="CY675" s="51"/>
      <c r="CZ675" s="51"/>
      <c r="DA675" s="51"/>
      <c r="DB675" s="51"/>
      <c r="DC675" s="51"/>
      <c r="DD675" s="51"/>
      <c r="DE675" s="51"/>
      <c r="DF675" s="51"/>
    </row>
    <row r="676" spans="1:110">
      <c r="A676" s="62"/>
      <c r="C676" s="51"/>
      <c r="D676" s="67"/>
      <c r="E676" s="78"/>
      <c r="F676" s="51"/>
      <c r="G676" s="67"/>
      <c r="H676" s="51"/>
      <c r="I676" s="51"/>
      <c r="J676" s="51"/>
      <c r="K676" s="67"/>
      <c r="L676" s="72"/>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c r="AP676" s="51"/>
      <c r="AQ676" s="51"/>
      <c r="AR676" s="51"/>
      <c r="AS676" s="51"/>
      <c r="AT676" s="51"/>
      <c r="AU676" s="51"/>
      <c r="AV676" s="51"/>
      <c r="AW676" s="51"/>
      <c r="AX676" s="51"/>
      <c r="AY676" s="51"/>
      <c r="AZ676" s="51"/>
      <c r="BA676" s="51"/>
      <c r="BB676" s="51"/>
      <c r="BC676" s="51"/>
      <c r="BD676" s="51"/>
      <c r="BE676" s="51"/>
      <c r="BF676" s="51"/>
      <c r="BG676" s="51"/>
      <c r="BH676" s="51"/>
      <c r="BI676" s="51"/>
      <c r="BJ676" s="51"/>
      <c r="BK676" s="51"/>
      <c r="BL676" s="51"/>
      <c r="BM676" s="51"/>
      <c r="BN676" s="51"/>
      <c r="BO676" s="51"/>
      <c r="BP676" s="51"/>
      <c r="BQ676" s="51"/>
      <c r="BR676" s="51"/>
      <c r="BS676" s="51"/>
      <c r="BT676" s="51"/>
      <c r="BU676" s="51"/>
      <c r="BV676" s="51"/>
      <c r="BW676" s="51"/>
      <c r="BX676" s="51"/>
      <c r="BY676" s="51"/>
      <c r="BZ676" s="51"/>
      <c r="CA676" s="51"/>
      <c r="CB676" s="51"/>
      <c r="CC676" s="51"/>
      <c r="CD676" s="51"/>
      <c r="CE676" s="51"/>
      <c r="CF676" s="51"/>
      <c r="CG676" s="51"/>
      <c r="CH676" s="51"/>
      <c r="CI676" s="51"/>
      <c r="CJ676" s="51"/>
      <c r="CK676" s="51"/>
      <c r="CL676" s="51"/>
      <c r="CM676" s="51"/>
      <c r="CN676" s="51"/>
      <c r="CO676" s="51"/>
      <c r="CP676" s="51"/>
      <c r="CQ676" s="51"/>
      <c r="CR676" s="51"/>
      <c r="CS676" s="51"/>
      <c r="CT676" s="51"/>
      <c r="CU676" s="51"/>
      <c r="CV676" s="51"/>
      <c r="CW676" s="51"/>
      <c r="CX676" s="51"/>
      <c r="CY676" s="51"/>
      <c r="CZ676" s="51"/>
      <c r="DA676" s="51"/>
      <c r="DB676" s="51"/>
      <c r="DC676" s="51"/>
      <c r="DD676" s="51"/>
      <c r="DE676" s="51"/>
      <c r="DF676" s="51"/>
    </row>
    <row r="677" spans="1:110">
      <c r="A677" s="62"/>
      <c r="C677" s="51"/>
      <c r="D677" s="67"/>
      <c r="E677" s="78"/>
      <c r="F677" s="51"/>
      <c r="G677" s="67"/>
      <c r="H677" s="51"/>
      <c r="I677" s="51"/>
      <c r="J677" s="51"/>
      <c r="K677" s="67"/>
      <c r="L677" s="72"/>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c r="AN677" s="51"/>
      <c r="AO677" s="51"/>
      <c r="AP677" s="51"/>
      <c r="AQ677" s="51"/>
      <c r="AR677" s="51"/>
      <c r="AS677" s="51"/>
      <c r="AT677" s="51"/>
      <c r="AU677" s="51"/>
      <c r="AV677" s="51"/>
      <c r="AW677" s="51"/>
      <c r="AX677" s="51"/>
      <c r="AY677" s="51"/>
      <c r="AZ677" s="51"/>
      <c r="BA677" s="51"/>
      <c r="BB677" s="51"/>
      <c r="BC677" s="51"/>
      <c r="BD677" s="51"/>
      <c r="BE677" s="51"/>
      <c r="BF677" s="51"/>
      <c r="BG677" s="51"/>
      <c r="BH677" s="51"/>
      <c r="BI677" s="51"/>
      <c r="BJ677" s="51"/>
      <c r="BK677" s="51"/>
      <c r="BL677" s="51"/>
      <c r="BM677" s="51"/>
      <c r="BN677" s="51"/>
      <c r="BO677" s="51"/>
      <c r="BP677" s="51"/>
      <c r="BQ677" s="51"/>
      <c r="BR677" s="51"/>
      <c r="BS677" s="51"/>
      <c r="BT677" s="51"/>
      <c r="BU677" s="51"/>
      <c r="BV677" s="51"/>
      <c r="BW677" s="51"/>
      <c r="BX677" s="51"/>
      <c r="BY677" s="51"/>
      <c r="BZ677" s="51"/>
      <c r="CA677" s="51"/>
      <c r="CB677" s="51"/>
      <c r="CC677" s="51"/>
      <c r="CD677" s="51"/>
      <c r="CE677" s="51"/>
      <c r="CF677" s="51"/>
      <c r="CG677" s="51"/>
      <c r="CH677" s="51"/>
      <c r="CI677" s="51"/>
      <c r="CJ677" s="51"/>
      <c r="CK677" s="51"/>
      <c r="CL677" s="51"/>
      <c r="CM677" s="51"/>
      <c r="CN677" s="51"/>
      <c r="CO677" s="51"/>
      <c r="CP677" s="51"/>
      <c r="CQ677" s="51"/>
      <c r="CR677" s="51"/>
      <c r="CS677" s="51"/>
      <c r="CT677" s="51"/>
      <c r="CU677" s="51"/>
      <c r="CV677" s="51"/>
      <c r="CW677" s="51"/>
      <c r="CX677" s="51"/>
      <c r="CY677" s="51"/>
      <c r="CZ677" s="51"/>
      <c r="DA677" s="51"/>
      <c r="DB677" s="51"/>
      <c r="DC677" s="51"/>
      <c r="DD677" s="51"/>
      <c r="DE677" s="51"/>
      <c r="DF677" s="51"/>
    </row>
    <row r="678" spans="1:110">
      <c r="A678" s="62"/>
      <c r="C678" s="51"/>
      <c r="D678" s="67"/>
      <c r="E678" s="78"/>
      <c r="F678" s="51"/>
      <c r="G678" s="67"/>
      <c r="H678" s="51"/>
      <c r="I678" s="51"/>
      <c r="J678" s="51"/>
      <c r="K678" s="67"/>
      <c r="L678" s="72"/>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c r="AP678" s="51"/>
      <c r="AQ678" s="51"/>
      <c r="AR678" s="51"/>
      <c r="AS678" s="51"/>
      <c r="AT678" s="51"/>
      <c r="AU678" s="51"/>
      <c r="AV678" s="51"/>
      <c r="AW678" s="51"/>
      <c r="AX678" s="51"/>
      <c r="AY678" s="51"/>
      <c r="AZ678" s="51"/>
      <c r="BA678" s="51"/>
      <c r="BB678" s="51"/>
      <c r="BC678" s="51"/>
      <c r="BD678" s="51"/>
      <c r="BE678" s="51"/>
      <c r="BF678" s="51"/>
      <c r="BG678" s="51"/>
      <c r="BH678" s="51"/>
      <c r="BI678" s="51"/>
      <c r="BJ678" s="51"/>
      <c r="BK678" s="51"/>
      <c r="BL678" s="51"/>
      <c r="BM678" s="51"/>
      <c r="BN678" s="51"/>
      <c r="BO678" s="51"/>
      <c r="BP678" s="51"/>
      <c r="BQ678" s="51"/>
      <c r="BR678" s="51"/>
      <c r="BS678" s="51"/>
      <c r="BT678" s="51"/>
      <c r="BU678" s="51"/>
      <c r="BV678" s="51"/>
      <c r="BW678" s="51"/>
      <c r="BX678" s="51"/>
      <c r="BY678" s="51"/>
      <c r="BZ678" s="51"/>
      <c r="CA678" s="51"/>
      <c r="CB678" s="51"/>
      <c r="CC678" s="51"/>
      <c r="CD678" s="51"/>
      <c r="CE678" s="51"/>
      <c r="CF678" s="51"/>
      <c r="CG678" s="51"/>
      <c r="CH678" s="51"/>
      <c r="CI678" s="51"/>
      <c r="CJ678" s="51"/>
      <c r="CK678" s="51"/>
      <c r="CL678" s="51"/>
      <c r="CM678" s="51"/>
      <c r="CN678" s="51"/>
      <c r="CO678" s="51"/>
      <c r="CP678" s="51"/>
      <c r="CQ678" s="51"/>
      <c r="CR678" s="51"/>
      <c r="CS678" s="51"/>
      <c r="CT678" s="51"/>
      <c r="CU678" s="51"/>
      <c r="CV678" s="51"/>
      <c r="CW678" s="51"/>
      <c r="CX678" s="51"/>
      <c r="CY678" s="51"/>
      <c r="CZ678" s="51"/>
      <c r="DA678" s="51"/>
      <c r="DB678" s="51"/>
      <c r="DC678" s="51"/>
      <c r="DD678" s="51"/>
      <c r="DE678" s="51"/>
      <c r="DF678" s="51"/>
    </row>
    <row r="679" spans="1:110">
      <c r="A679" s="62"/>
      <c r="C679" s="51"/>
      <c r="D679" s="67"/>
      <c r="E679" s="78"/>
      <c r="F679" s="51"/>
      <c r="G679" s="67"/>
      <c r="H679" s="51"/>
      <c r="I679" s="51"/>
      <c r="J679" s="51"/>
      <c r="K679" s="67"/>
      <c r="L679" s="72"/>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c r="AN679" s="51"/>
      <c r="AO679" s="51"/>
      <c r="AP679" s="51"/>
      <c r="AQ679" s="51"/>
      <c r="AR679" s="51"/>
      <c r="AS679" s="51"/>
      <c r="AT679" s="51"/>
      <c r="AU679" s="51"/>
      <c r="AV679" s="51"/>
      <c r="AW679" s="51"/>
      <c r="AX679" s="51"/>
      <c r="AY679" s="51"/>
      <c r="AZ679" s="51"/>
      <c r="BA679" s="51"/>
      <c r="BB679" s="51"/>
      <c r="BC679" s="51"/>
      <c r="BD679" s="51"/>
      <c r="BE679" s="51"/>
      <c r="BF679" s="51"/>
      <c r="BG679" s="51"/>
      <c r="BH679" s="51"/>
      <c r="BI679" s="51"/>
      <c r="BJ679" s="51"/>
      <c r="BK679" s="51"/>
      <c r="BL679" s="51"/>
      <c r="BM679" s="51"/>
      <c r="BN679" s="51"/>
      <c r="BO679" s="51"/>
      <c r="BP679" s="51"/>
      <c r="BQ679" s="51"/>
      <c r="BR679" s="51"/>
      <c r="BS679" s="51"/>
      <c r="BT679" s="51"/>
      <c r="BU679" s="51"/>
      <c r="BV679" s="51"/>
      <c r="BW679" s="51"/>
      <c r="BX679" s="51"/>
      <c r="BY679" s="51"/>
      <c r="BZ679" s="51"/>
      <c r="CA679" s="51"/>
      <c r="CB679" s="51"/>
      <c r="CC679" s="51"/>
      <c r="CD679" s="51"/>
      <c r="CE679" s="51"/>
      <c r="CF679" s="51"/>
      <c r="CG679" s="51"/>
      <c r="CH679" s="51"/>
      <c r="CI679" s="51"/>
      <c r="CJ679" s="51"/>
      <c r="CK679" s="51"/>
      <c r="CL679" s="51"/>
      <c r="CM679" s="51"/>
      <c r="CN679" s="51"/>
      <c r="CO679" s="51"/>
      <c r="CP679" s="51"/>
      <c r="CQ679" s="51"/>
      <c r="CR679" s="51"/>
      <c r="CS679" s="51"/>
      <c r="CT679" s="51"/>
      <c r="CU679" s="51"/>
      <c r="CV679" s="51"/>
      <c r="CW679" s="51"/>
      <c r="CX679" s="51"/>
      <c r="CY679" s="51"/>
      <c r="CZ679" s="51"/>
      <c r="DA679" s="51"/>
      <c r="DB679" s="51"/>
      <c r="DC679" s="51"/>
      <c r="DD679" s="51"/>
      <c r="DE679" s="51"/>
      <c r="DF679" s="51"/>
    </row>
    <row r="680" spans="1:110">
      <c r="A680" s="62"/>
      <c r="C680" s="51"/>
      <c r="D680" s="67"/>
      <c r="E680" s="78"/>
      <c r="F680" s="51"/>
      <c r="G680" s="67"/>
      <c r="H680" s="51"/>
      <c r="I680" s="51"/>
      <c r="J680" s="51"/>
      <c r="K680" s="67"/>
      <c r="L680" s="72"/>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c r="AP680" s="51"/>
      <c r="AQ680" s="51"/>
      <c r="AR680" s="51"/>
      <c r="AS680" s="51"/>
      <c r="AT680" s="51"/>
      <c r="AU680" s="51"/>
      <c r="AV680" s="51"/>
      <c r="AW680" s="51"/>
      <c r="AX680" s="51"/>
      <c r="AY680" s="51"/>
      <c r="AZ680" s="51"/>
      <c r="BA680" s="51"/>
      <c r="BB680" s="51"/>
      <c r="BC680" s="51"/>
      <c r="BD680" s="51"/>
      <c r="BE680" s="51"/>
      <c r="BF680" s="51"/>
      <c r="BG680" s="51"/>
      <c r="BH680" s="51"/>
      <c r="BI680" s="51"/>
      <c r="BJ680" s="51"/>
      <c r="BK680" s="51"/>
      <c r="BL680" s="51"/>
      <c r="BM680" s="51"/>
      <c r="BN680" s="51"/>
      <c r="BO680" s="51"/>
      <c r="BP680" s="51"/>
      <c r="BQ680" s="51"/>
      <c r="BR680" s="51"/>
      <c r="BS680" s="51"/>
      <c r="BT680" s="51"/>
      <c r="BU680" s="51"/>
      <c r="BV680" s="51"/>
      <c r="BW680" s="51"/>
      <c r="BX680" s="51"/>
      <c r="BY680" s="51"/>
      <c r="BZ680" s="51"/>
      <c r="CA680" s="51"/>
      <c r="CB680" s="51"/>
      <c r="CC680" s="51"/>
      <c r="CD680" s="51"/>
      <c r="CE680" s="51"/>
      <c r="CF680" s="51"/>
      <c r="CG680" s="51"/>
      <c r="CH680" s="51"/>
      <c r="CI680" s="51"/>
      <c r="CJ680" s="51"/>
      <c r="CK680" s="51"/>
      <c r="CL680" s="51"/>
      <c r="CM680" s="51"/>
      <c r="CN680" s="51"/>
      <c r="CO680" s="51"/>
      <c r="CP680" s="51"/>
      <c r="CQ680" s="51"/>
      <c r="CR680" s="51"/>
      <c r="CS680" s="51"/>
      <c r="CT680" s="51"/>
      <c r="CU680" s="51"/>
      <c r="CV680" s="51"/>
      <c r="CW680" s="51"/>
      <c r="CX680" s="51"/>
      <c r="CY680" s="51"/>
      <c r="CZ680" s="51"/>
      <c r="DA680" s="51"/>
      <c r="DB680" s="51"/>
      <c r="DC680" s="51"/>
      <c r="DD680" s="51"/>
      <c r="DE680" s="51"/>
      <c r="DF680" s="51"/>
    </row>
    <row r="681" spans="1:110">
      <c r="A681" s="62"/>
      <c r="C681" s="51"/>
      <c r="D681" s="67"/>
      <c r="E681" s="78"/>
      <c r="F681" s="51"/>
      <c r="G681" s="67"/>
      <c r="H681" s="51"/>
      <c r="I681" s="51"/>
      <c r="J681" s="51"/>
      <c r="K681" s="67"/>
      <c r="L681" s="72"/>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c r="AN681" s="51"/>
      <c r="AO681" s="51"/>
      <c r="AP681" s="51"/>
      <c r="AQ681" s="51"/>
      <c r="AR681" s="51"/>
      <c r="AS681" s="51"/>
      <c r="AT681" s="51"/>
      <c r="AU681" s="51"/>
      <c r="AV681" s="51"/>
      <c r="AW681" s="51"/>
      <c r="AX681" s="51"/>
      <c r="AY681" s="51"/>
      <c r="AZ681" s="51"/>
      <c r="BA681" s="51"/>
      <c r="BB681" s="51"/>
      <c r="BC681" s="51"/>
      <c r="BD681" s="51"/>
      <c r="BE681" s="51"/>
      <c r="BF681" s="51"/>
      <c r="BG681" s="51"/>
      <c r="BH681" s="51"/>
      <c r="BI681" s="51"/>
      <c r="BJ681" s="51"/>
      <c r="BK681" s="51"/>
      <c r="BL681" s="51"/>
      <c r="BM681" s="51"/>
      <c r="BN681" s="51"/>
      <c r="BO681" s="51"/>
      <c r="BP681" s="51"/>
      <c r="BQ681" s="51"/>
      <c r="BR681" s="51"/>
      <c r="BS681" s="51"/>
      <c r="BT681" s="51"/>
      <c r="BU681" s="51"/>
      <c r="BV681" s="51"/>
      <c r="BW681" s="51"/>
      <c r="BX681" s="51"/>
      <c r="BY681" s="51"/>
      <c r="BZ681" s="51"/>
      <c r="CA681" s="51"/>
      <c r="CB681" s="51"/>
      <c r="CC681" s="51"/>
      <c r="CD681" s="51"/>
      <c r="CE681" s="51"/>
      <c r="CF681" s="51"/>
      <c r="CG681" s="51"/>
      <c r="CH681" s="51"/>
      <c r="CI681" s="51"/>
      <c r="CJ681" s="51"/>
      <c r="CK681" s="51"/>
      <c r="CL681" s="51"/>
      <c r="CM681" s="51"/>
      <c r="CN681" s="51"/>
      <c r="CO681" s="51"/>
      <c r="CP681" s="51"/>
      <c r="CQ681" s="51"/>
      <c r="CR681" s="51"/>
      <c r="CS681" s="51"/>
      <c r="CT681" s="51"/>
      <c r="CU681" s="51"/>
      <c r="CV681" s="51"/>
      <c r="CW681" s="51"/>
      <c r="CX681" s="51"/>
      <c r="CY681" s="51"/>
      <c r="CZ681" s="51"/>
      <c r="DA681" s="51"/>
      <c r="DB681" s="51"/>
      <c r="DC681" s="51"/>
      <c r="DD681" s="51"/>
      <c r="DE681" s="51"/>
      <c r="DF681" s="51"/>
    </row>
    <row r="682" spans="1:110">
      <c r="A682" s="62"/>
      <c r="C682" s="51"/>
      <c r="D682" s="67"/>
      <c r="E682" s="78"/>
      <c r="F682" s="51"/>
      <c r="G682" s="67"/>
      <c r="H682" s="51"/>
      <c r="I682" s="51"/>
      <c r="J682" s="51"/>
      <c r="K682" s="67"/>
      <c r="L682" s="72"/>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51"/>
      <c r="AY682" s="51"/>
      <c r="AZ682" s="51"/>
      <c r="BA682" s="51"/>
      <c r="BB682" s="51"/>
      <c r="BC682" s="51"/>
      <c r="BD682" s="51"/>
      <c r="BE682" s="51"/>
      <c r="BF682" s="51"/>
      <c r="BG682" s="51"/>
      <c r="BH682" s="51"/>
      <c r="BI682" s="51"/>
      <c r="BJ682" s="51"/>
      <c r="BK682" s="51"/>
      <c r="BL682" s="51"/>
      <c r="BM682" s="51"/>
      <c r="BN682" s="51"/>
      <c r="BO682" s="51"/>
      <c r="BP682" s="51"/>
      <c r="BQ682" s="51"/>
      <c r="BR682" s="51"/>
      <c r="BS682" s="51"/>
      <c r="BT682" s="51"/>
      <c r="BU682" s="51"/>
      <c r="BV682" s="51"/>
      <c r="BW682" s="51"/>
      <c r="BX682" s="51"/>
      <c r="BY682" s="51"/>
      <c r="BZ682" s="51"/>
      <c r="CA682" s="51"/>
      <c r="CB682" s="51"/>
      <c r="CC682" s="51"/>
      <c r="CD682" s="51"/>
      <c r="CE682" s="51"/>
      <c r="CF682" s="51"/>
      <c r="CG682" s="51"/>
      <c r="CH682" s="51"/>
      <c r="CI682" s="51"/>
      <c r="CJ682" s="51"/>
      <c r="CK682" s="51"/>
      <c r="CL682" s="51"/>
      <c r="CM682" s="51"/>
      <c r="CN682" s="51"/>
      <c r="CO682" s="51"/>
      <c r="CP682" s="51"/>
      <c r="CQ682" s="51"/>
      <c r="CR682" s="51"/>
      <c r="CS682" s="51"/>
      <c r="CT682" s="51"/>
      <c r="CU682" s="51"/>
      <c r="CV682" s="51"/>
      <c r="CW682" s="51"/>
      <c r="CX682" s="51"/>
      <c r="CY682" s="51"/>
      <c r="CZ682" s="51"/>
      <c r="DA682" s="51"/>
      <c r="DB682" s="51"/>
      <c r="DC682" s="51"/>
      <c r="DD682" s="51"/>
      <c r="DE682" s="51"/>
      <c r="DF682" s="51"/>
    </row>
    <row r="683" spans="1:110">
      <c r="A683" s="62"/>
      <c r="C683" s="51"/>
      <c r="D683" s="67"/>
      <c r="E683" s="78"/>
      <c r="F683" s="51"/>
      <c r="G683" s="67"/>
      <c r="H683" s="51"/>
      <c r="I683" s="51"/>
      <c r="J683" s="51"/>
      <c r="K683" s="67"/>
      <c r="L683" s="72"/>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1"/>
      <c r="AU683" s="51"/>
      <c r="AV683" s="51"/>
      <c r="AW683" s="51"/>
      <c r="AX683" s="51"/>
      <c r="AY683" s="51"/>
      <c r="AZ683" s="51"/>
      <c r="BA683" s="51"/>
      <c r="BB683" s="51"/>
      <c r="BC683" s="51"/>
      <c r="BD683" s="51"/>
      <c r="BE683" s="51"/>
      <c r="BF683" s="51"/>
      <c r="BG683" s="51"/>
      <c r="BH683" s="51"/>
      <c r="BI683" s="51"/>
      <c r="BJ683" s="51"/>
      <c r="BK683" s="51"/>
      <c r="BL683" s="51"/>
      <c r="BM683" s="51"/>
      <c r="BN683" s="51"/>
      <c r="BO683" s="51"/>
      <c r="BP683" s="51"/>
      <c r="BQ683" s="51"/>
      <c r="BR683" s="51"/>
      <c r="BS683" s="51"/>
      <c r="BT683" s="51"/>
      <c r="BU683" s="51"/>
      <c r="BV683" s="51"/>
      <c r="BW683" s="51"/>
      <c r="BX683" s="51"/>
      <c r="BY683" s="51"/>
      <c r="BZ683" s="51"/>
      <c r="CA683" s="51"/>
      <c r="CB683" s="51"/>
      <c r="CC683" s="51"/>
      <c r="CD683" s="51"/>
      <c r="CE683" s="51"/>
      <c r="CF683" s="51"/>
      <c r="CG683" s="51"/>
      <c r="CH683" s="51"/>
      <c r="CI683" s="51"/>
      <c r="CJ683" s="51"/>
      <c r="CK683" s="51"/>
      <c r="CL683" s="51"/>
      <c r="CM683" s="51"/>
      <c r="CN683" s="51"/>
      <c r="CO683" s="51"/>
      <c r="CP683" s="51"/>
      <c r="CQ683" s="51"/>
      <c r="CR683" s="51"/>
      <c r="CS683" s="51"/>
      <c r="CT683" s="51"/>
      <c r="CU683" s="51"/>
      <c r="CV683" s="51"/>
      <c r="CW683" s="51"/>
      <c r="CX683" s="51"/>
      <c r="CY683" s="51"/>
      <c r="CZ683" s="51"/>
      <c r="DA683" s="51"/>
      <c r="DB683" s="51"/>
      <c r="DC683" s="51"/>
      <c r="DD683" s="51"/>
      <c r="DE683" s="51"/>
      <c r="DF683" s="51"/>
    </row>
    <row r="684" spans="1:110">
      <c r="A684" s="62"/>
      <c r="C684" s="51"/>
      <c r="D684" s="67"/>
      <c r="E684" s="78"/>
      <c r="F684" s="51"/>
      <c r="G684" s="67"/>
      <c r="H684" s="51"/>
      <c r="I684" s="51"/>
      <c r="J684" s="51"/>
      <c r="K684" s="67"/>
      <c r="L684" s="72"/>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c r="AN684" s="51"/>
      <c r="AO684" s="51"/>
      <c r="AP684" s="51"/>
      <c r="AQ684" s="51"/>
      <c r="AR684" s="51"/>
      <c r="AS684" s="51"/>
      <c r="AT684" s="51"/>
      <c r="AU684" s="51"/>
      <c r="AV684" s="51"/>
      <c r="AW684" s="51"/>
      <c r="AX684" s="51"/>
      <c r="AY684" s="51"/>
      <c r="AZ684" s="51"/>
      <c r="BA684" s="51"/>
      <c r="BB684" s="51"/>
      <c r="BC684" s="51"/>
      <c r="BD684" s="51"/>
      <c r="BE684" s="51"/>
      <c r="BF684" s="51"/>
      <c r="BG684" s="51"/>
      <c r="BH684" s="51"/>
      <c r="BI684" s="51"/>
      <c r="BJ684" s="51"/>
      <c r="BK684" s="51"/>
      <c r="BL684" s="51"/>
      <c r="BM684" s="51"/>
      <c r="BN684" s="51"/>
      <c r="BO684" s="51"/>
      <c r="BP684" s="51"/>
      <c r="BQ684" s="51"/>
      <c r="BR684" s="51"/>
      <c r="BS684" s="51"/>
      <c r="BT684" s="51"/>
      <c r="BU684" s="51"/>
      <c r="BV684" s="51"/>
      <c r="BW684" s="51"/>
      <c r="BX684" s="51"/>
      <c r="BY684" s="51"/>
      <c r="BZ684" s="51"/>
      <c r="CA684" s="51"/>
      <c r="CB684" s="51"/>
      <c r="CC684" s="51"/>
      <c r="CD684" s="51"/>
      <c r="CE684" s="51"/>
      <c r="CF684" s="51"/>
      <c r="CG684" s="51"/>
      <c r="CH684" s="51"/>
      <c r="CI684" s="51"/>
      <c r="CJ684" s="51"/>
      <c r="CK684" s="51"/>
      <c r="CL684" s="51"/>
      <c r="CM684" s="51"/>
      <c r="CN684" s="51"/>
      <c r="CO684" s="51"/>
      <c r="CP684" s="51"/>
      <c r="CQ684" s="51"/>
      <c r="CR684" s="51"/>
      <c r="CS684" s="51"/>
      <c r="CT684" s="51"/>
      <c r="CU684" s="51"/>
      <c r="CV684" s="51"/>
      <c r="CW684" s="51"/>
      <c r="CX684" s="51"/>
      <c r="CY684" s="51"/>
      <c r="CZ684" s="51"/>
      <c r="DA684" s="51"/>
      <c r="DB684" s="51"/>
      <c r="DC684" s="51"/>
      <c r="DD684" s="51"/>
      <c r="DE684" s="51"/>
      <c r="DF684" s="51"/>
    </row>
    <row r="685" spans="1:110">
      <c r="A685" s="62"/>
      <c r="C685" s="51"/>
      <c r="D685" s="67"/>
      <c r="E685" s="78"/>
      <c r="F685" s="51"/>
      <c r="G685" s="67"/>
      <c r="H685" s="51"/>
      <c r="I685" s="51"/>
      <c r="J685" s="51"/>
      <c r="K685" s="67"/>
      <c r="L685" s="72"/>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c r="AN685" s="51"/>
      <c r="AO685" s="51"/>
      <c r="AP685" s="51"/>
      <c r="AQ685" s="51"/>
      <c r="AR685" s="51"/>
      <c r="AS685" s="51"/>
      <c r="AT685" s="51"/>
      <c r="AU685" s="51"/>
      <c r="AV685" s="51"/>
      <c r="AW685" s="51"/>
      <c r="AX685" s="51"/>
      <c r="AY685" s="51"/>
      <c r="AZ685" s="51"/>
      <c r="BA685" s="51"/>
      <c r="BB685" s="51"/>
      <c r="BC685" s="51"/>
      <c r="BD685" s="51"/>
      <c r="BE685" s="51"/>
      <c r="BF685" s="51"/>
      <c r="BG685" s="51"/>
      <c r="BH685" s="51"/>
      <c r="BI685" s="51"/>
      <c r="BJ685" s="51"/>
      <c r="BK685" s="51"/>
      <c r="BL685" s="51"/>
      <c r="BM685" s="51"/>
      <c r="BN685" s="51"/>
      <c r="BO685" s="51"/>
      <c r="BP685" s="51"/>
      <c r="BQ685" s="51"/>
      <c r="BR685" s="51"/>
      <c r="BS685" s="51"/>
      <c r="BT685" s="51"/>
      <c r="BU685" s="51"/>
      <c r="BV685" s="51"/>
      <c r="BW685" s="51"/>
      <c r="BX685" s="51"/>
      <c r="BY685" s="51"/>
      <c r="BZ685" s="51"/>
      <c r="CA685" s="51"/>
      <c r="CB685" s="51"/>
      <c r="CC685" s="51"/>
      <c r="CD685" s="51"/>
      <c r="CE685" s="51"/>
      <c r="CF685" s="51"/>
      <c r="CG685" s="51"/>
      <c r="CH685" s="51"/>
      <c r="CI685" s="51"/>
      <c r="CJ685" s="51"/>
      <c r="CK685" s="51"/>
      <c r="CL685" s="51"/>
      <c r="CM685" s="51"/>
      <c r="CN685" s="51"/>
      <c r="CO685" s="51"/>
      <c r="CP685" s="51"/>
      <c r="CQ685" s="51"/>
      <c r="CR685" s="51"/>
      <c r="CS685" s="51"/>
      <c r="CT685" s="51"/>
      <c r="CU685" s="51"/>
      <c r="CV685" s="51"/>
      <c r="CW685" s="51"/>
      <c r="CX685" s="51"/>
      <c r="CY685" s="51"/>
      <c r="CZ685" s="51"/>
      <c r="DA685" s="51"/>
      <c r="DB685" s="51"/>
      <c r="DC685" s="51"/>
      <c r="DD685" s="51"/>
      <c r="DE685" s="51"/>
      <c r="DF685" s="51"/>
    </row>
    <row r="686" spans="1:110">
      <c r="A686" s="62"/>
      <c r="C686" s="51"/>
      <c r="D686" s="67"/>
      <c r="E686" s="78"/>
      <c r="F686" s="51"/>
      <c r="G686" s="67"/>
      <c r="H686" s="51"/>
      <c r="I686" s="51"/>
      <c r="J686" s="51"/>
      <c r="K686" s="67"/>
      <c r="L686" s="72"/>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c r="AP686" s="51"/>
      <c r="AQ686" s="51"/>
      <c r="AR686" s="51"/>
      <c r="AS686" s="51"/>
      <c r="AT686" s="51"/>
      <c r="AU686" s="51"/>
      <c r="AV686" s="51"/>
      <c r="AW686" s="51"/>
      <c r="AX686" s="51"/>
      <c r="AY686" s="51"/>
      <c r="AZ686" s="51"/>
      <c r="BA686" s="51"/>
      <c r="BB686" s="51"/>
      <c r="BC686" s="51"/>
      <c r="BD686" s="51"/>
      <c r="BE686" s="51"/>
      <c r="BF686" s="51"/>
      <c r="BG686" s="51"/>
      <c r="BH686" s="51"/>
      <c r="BI686" s="51"/>
      <c r="BJ686" s="51"/>
      <c r="BK686" s="51"/>
      <c r="BL686" s="51"/>
      <c r="BM686" s="51"/>
      <c r="BN686" s="51"/>
      <c r="BO686" s="51"/>
      <c r="BP686" s="51"/>
      <c r="BQ686" s="51"/>
      <c r="BR686" s="51"/>
      <c r="BS686" s="51"/>
      <c r="BT686" s="51"/>
      <c r="BU686" s="51"/>
      <c r="BV686" s="51"/>
      <c r="BW686" s="51"/>
      <c r="BX686" s="51"/>
      <c r="BY686" s="51"/>
      <c r="BZ686" s="51"/>
      <c r="CA686" s="51"/>
      <c r="CB686" s="51"/>
      <c r="CC686" s="51"/>
      <c r="CD686" s="51"/>
      <c r="CE686" s="51"/>
      <c r="CF686" s="51"/>
      <c r="CG686" s="51"/>
      <c r="CH686" s="51"/>
      <c r="CI686" s="51"/>
      <c r="CJ686" s="51"/>
      <c r="CK686" s="51"/>
      <c r="CL686" s="51"/>
      <c r="CM686" s="51"/>
      <c r="CN686" s="51"/>
      <c r="CO686" s="51"/>
      <c r="CP686" s="51"/>
      <c r="CQ686" s="51"/>
      <c r="CR686" s="51"/>
      <c r="CS686" s="51"/>
      <c r="CT686" s="51"/>
      <c r="CU686" s="51"/>
      <c r="CV686" s="51"/>
      <c r="CW686" s="51"/>
      <c r="CX686" s="51"/>
      <c r="CY686" s="51"/>
      <c r="CZ686" s="51"/>
      <c r="DA686" s="51"/>
      <c r="DB686" s="51"/>
      <c r="DC686" s="51"/>
      <c r="DD686" s="51"/>
      <c r="DE686" s="51"/>
      <c r="DF686" s="51"/>
    </row>
    <row r="687" spans="1:110">
      <c r="A687" s="62"/>
      <c r="C687" s="51"/>
      <c r="D687" s="67"/>
      <c r="E687" s="78"/>
      <c r="F687" s="51"/>
      <c r="G687" s="67"/>
      <c r="H687" s="51"/>
      <c r="I687" s="51"/>
      <c r="J687" s="51"/>
      <c r="K687" s="67"/>
      <c r="L687" s="72"/>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c r="AW687" s="51"/>
      <c r="AX687" s="51"/>
      <c r="AY687" s="51"/>
      <c r="AZ687" s="51"/>
      <c r="BA687" s="51"/>
      <c r="BB687" s="51"/>
      <c r="BC687" s="51"/>
      <c r="BD687" s="51"/>
      <c r="BE687" s="51"/>
      <c r="BF687" s="51"/>
      <c r="BG687" s="51"/>
      <c r="BH687" s="51"/>
      <c r="BI687" s="51"/>
      <c r="BJ687" s="51"/>
      <c r="BK687" s="51"/>
      <c r="BL687" s="51"/>
      <c r="BM687" s="51"/>
      <c r="BN687" s="51"/>
      <c r="BO687" s="51"/>
      <c r="BP687" s="51"/>
      <c r="BQ687" s="51"/>
      <c r="BR687" s="51"/>
      <c r="BS687" s="51"/>
      <c r="BT687" s="51"/>
      <c r="BU687" s="51"/>
      <c r="BV687" s="51"/>
      <c r="BW687" s="51"/>
      <c r="BX687" s="51"/>
      <c r="BY687" s="51"/>
      <c r="BZ687" s="51"/>
      <c r="CA687" s="51"/>
      <c r="CB687" s="51"/>
      <c r="CC687" s="51"/>
      <c r="CD687" s="51"/>
      <c r="CE687" s="51"/>
      <c r="CF687" s="51"/>
      <c r="CG687" s="51"/>
      <c r="CH687" s="51"/>
      <c r="CI687" s="51"/>
      <c r="CJ687" s="51"/>
      <c r="CK687" s="51"/>
      <c r="CL687" s="51"/>
      <c r="CM687" s="51"/>
      <c r="CN687" s="51"/>
      <c r="CO687" s="51"/>
      <c r="CP687" s="51"/>
      <c r="CQ687" s="51"/>
      <c r="CR687" s="51"/>
      <c r="CS687" s="51"/>
      <c r="CT687" s="51"/>
      <c r="CU687" s="51"/>
      <c r="CV687" s="51"/>
      <c r="CW687" s="51"/>
      <c r="CX687" s="51"/>
      <c r="CY687" s="51"/>
      <c r="CZ687" s="51"/>
      <c r="DA687" s="51"/>
      <c r="DB687" s="51"/>
      <c r="DC687" s="51"/>
      <c r="DD687" s="51"/>
      <c r="DE687" s="51"/>
      <c r="DF687" s="51"/>
    </row>
    <row r="688" spans="1:110">
      <c r="A688" s="62"/>
      <c r="C688" s="51"/>
      <c r="D688" s="67"/>
      <c r="E688" s="78"/>
      <c r="F688" s="51"/>
      <c r="G688" s="67"/>
      <c r="H688" s="51"/>
      <c r="I688" s="51"/>
      <c r="J688" s="51"/>
      <c r="K688" s="67"/>
      <c r="L688" s="72"/>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c r="AW688" s="51"/>
      <c r="AX688" s="51"/>
      <c r="AY688" s="51"/>
      <c r="AZ688" s="51"/>
      <c r="BA688" s="51"/>
      <c r="BB688" s="51"/>
      <c r="BC688" s="51"/>
      <c r="BD688" s="51"/>
      <c r="BE688" s="51"/>
      <c r="BF688" s="51"/>
      <c r="BG688" s="51"/>
      <c r="BH688" s="51"/>
      <c r="BI688" s="51"/>
      <c r="BJ688" s="51"/>
      <c r="BK688" s="51"/>
      <c r="BL688" s="51"/>
      <c r="BM688" s="51"/>
      <c r="BN688" s="51"/>
      <c r="BO688" s="51"/>
      <c r="BP688" s="51"/>
      <c r="BQ688" s="51"/>
      <c r="BR688" s="51"/>
      <c r="BS688" s="51"/>
      <c r="BT688" s="51"/>
      <c r="BU688" s="51"/>
      <c r="BV688" s="51"/>
      <c r="BW688" s="51"/>
      <c r="BX688" s="51"/>
      <c r="BY688" s="51"/>
      <c r="BZ688" s="51"/>
      <c r="CA688" s="51"/>
      <c r="CB688" s="51"/>
      <c r="CC688" s="51"/>
      <c r="CD688" s="51"/>
      <c r="CE688" s="51"/>
      <c r="CF688" s="51"/>
      <c r="CG688" s="51"/>
      <c r="CH688" s="51"/>
      <c r="CI688" s="51"/>
      <c r="CJ688" s="51"/>
      <c r="CK688" s="51"/>
      <c r="CL688" s="51"/>
      <c r="CM688" s="51"/>
      <c r="CN688" s="51"/>
      <c r="CO688" s="51"/>
      <c r="CP688" s="51"/>
      <c r="CQ688" s="51"/>
      <c r="CR688" s="51"/>
      <c r="CS688" s="51"/>
      <c r="CT688" s="51"/>
      <c r="CU688" s="51"/>
      <c r="CV688" s="51"/>
      <c r="CW688" s="51"/>
      <c r="CX688" s="51"/>
      <c r="CY688" s="51"/>
      <c r="CZ688" s="51"/>
      <c r="DA688" s="51"/>
      <c r="DB688" s="51"/>
      <c r="DC688" s="51"/>
      <c r="DD688" s="51"/>
      <c r="DE688" s="51"/>
      <c r="DF688" s="51"/>
    </row>
    <row r="689" spans="1:110">
      <c r="A689" s="62"/>
      <c r="C689" s="51"/>
      <c r="D689" s="67"/>
      <c r="E689" s="78"/>
      <c r="F689" s="51"/>
      <c r="G689" s="67"/>
      <c r="H689" s="51"/>
      <c r="I689" s="51"/>
      <c r="J689" s="51"/>
      <c r="K689" s="67"/>
      <c r="L689" s="72"/>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51"/>
      <c r="AS689" s="51"/>
      <c r="AT689" s="51"/>
      <c r="AU689" s="51"/>
      <c r="AV689" s="51"/>
      <c r="AW689" s="51"/>
      <c r="AX689" s="51"/>
      <c r="AY689" s="51"/>
      <c r="AZ689" s="51"/>
      <c r="BA689" s="51"/>
      <c r="BB689" s="51"/>
      <c r="BC689" s="51"/>
      <c r="BD689" s="51"/>
      <c r="BE689" s="51"/>
      <c r="BF689" s="51"/>
      <c r="BG689" s="51"/>
      <c r="BH689" s="51"/>
      <c r="BI689" s="51"/>
      <c r="BJ689" s="51"/>
      <c r="BK689" s="51"/>
      <c r="BL689" s="51"/>
      <c r="BM689" s="51"/>
      <c r="BN689" s="51"/>
      <c r="BO689" s="51"/>
      <c r="BP689" s="51"/>
      <c r="BQ689" s="51"/>
      <c r="BR689" s="51"/>
      <c r="BS689" s="51"/>
      <c r="BT689" s="51"/>
      <c r="BU689" s="51"/>
      <c r="BV689" s="51"/>
      <c r="BW689" s="51"/>
      <c r="BX689" s="51"/>
      <c r="BY689" s="51"/>
      <c r="BZ689" s="51"/>
      <c r="CA689" s="51"/>
      <c r="CB689" s="51"/>
      <c r="CC689" s="51"/>
      <c r="CD689" s="51"/>
      <c r="CE689" s="51"/>
      <c r="CF689" s="51"/>
      <c r="CG689" s="51"/>
      <c r="CH689" s="51"/>
      <c r="CI689" s="51"/>
      <c r="CJ689" s="51"/>
      <c r="CK689" s="51"/>
      <c r="CL689" s="51"/>
      <c r="CM689" s="51"/>
      <c r="CN689" s="51"/>
      <c r="CO689" s="51"/>
      <c r="CP689" s="51"/>
      <c r="CQ689" s="51"/>
      <c r="CR689" s="51"/>
      <c r="CS689" s="51"/>
      <c r="CT689" s="51"/>
      <c r="CU689" s="51"/>
      <c r="CV689" s="51"/>
      <c r="CW689" s="51"/>
      <c r="CX689" s="51"/>
      <c r="CY689" s="51"/>
      <c r="CZ689" s="51"/>
      <c r="DA689" s="51"/>
      <c r="DB689" s="51"/>
      <c r="DC689" s="51"/>
      <c r="DD689" s="51"/>
      <c r="DE689" s="51"/>
      <c r="DF689" s="51"/>
    </row>
    <row r="690" spans="1:110">
      <c r="A690" s="62"/>
      <c r="C690" s="51"/>
      <c r="D690" s="67"/>
      <c r="E690" s="78"/>
      <c r="F690" s="51"/>
      <c r="G690" s="67"/>
      <c r="H690" s="51"/>
      <c r="I690" s="51"/>
      <c r="J690" s="51"/>
      <c r="K690" s="67"/>
      <c r="L690" s="72"/>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51"/>
      <c r="AS690" s="51"/>
      <c r="AT690" s="51"/>
      <c r="AU690" s="51"/>
      <c r="AV690" s="51"/>
      <c r="AW690" s="51"/>
      <c r="AX690" s="51"/>
      <c r="AY690" s="51"/>
      <c r="AZ690" s="51"/>
      <c r="BA690" s="51"/>
      <c r="BB690" s="51"/>
      <c r="BC690" s="51"/>
      <c r="BD690" s="51"/>
      <c r="BE690" s="51"/>
      <c r="BF690" s="51"/>
      <c r="BG690" s="51"/>
      <c r="BH690" s="51"/>
      <c r="BI690" s="51"/>
      <c r="BJ690" s="51"/>
      <c r="BK690" s="51"/>
      <c r="BL690" s="51"/>
      <c r="BM690" s="51"/>
      <c r="BN690" s="51"/>
      <c r="BO690" s="51"/>
      <c r="BP690" s="51"/>
      <c r="BQ690" s="51"/>
      <c r="BR690" s="51"/>
      <c r="BS690" s="51"/>
      <c r="BT690" s="51"/>
      <c r="BU690" s="51"/>
      <c r="BV690" s="51"/>
      <c r="BW690" s="51"/>
      <c r="BX690" s="51"/>
      <c r="BY690" s="51"/>
      <c r="BZ690" s="51"/>
      <c r="CA690" s="51"/>
      <c r="CB690" s="51"/>
      <c r="CC690" s="51"/>
      <c r="CD690" s="51"/>
      <c r="CE690" s="51"/>
      <c r="CF690" s="51"/>
      <c r="CG690" s="51"/>
      <c r="CH690" s="51"/>
      <c r="CI690" s="51"/>
      <c r="CJ690" s="51"/>
      <c r="CK690" s="51"/>
      <c r="CL690" s="51"/>
      <c r="CM690" s="51"/>
      <c r="CN690" s="51"/>
      <c r="CO690" s="51"/>
      <c r="CP690" s="51"/>
      <c r="CQ690" s="51"/>
      <c r="CR690" s="51"/>
      <c r="CS690" s="51"/>
      <c r="CT690" s="51"/>
      <c r="CU690" s="51"/>
      <c r="CV690" s="51"/>
      <c r="CW690" s="51"/>
      <c r="CX690" s="51"/>
      <c r="CY690" s="51"/>
      <c r="CZ690" s="51"/>
      <c r="DA690" s="51"/>
      <c r="DB690" s="51"/>
      <c r="DC690" s="51"/>
      <c r="DD690" s="51"/>
      <c r="DE690" s="51"/>
      <c r="DF690" s="51"/>
    </row>
    <row r="691" spans="1:110">
      <c r="A691" s="62"/>
      <c r="C691" s="51"/>
      <c r="D691" s="67"/>
      <c r="E691" s="78"/>
      <c r="F691" s="51"/>
      <c r="G691" s="67"/>
      <c r="H691" s="51"/>
      <c r="I691" s="51"/>
      <c r="J691" s="51"/>
      <c r="K691" s="67"/>
      <c r="L691" s="72"/>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51"/>
      <c r="AS691" s="51"/>
      <c r="AT691" s="51"/>
      <c r="AU691" s="51"/>
      <c r="AV691" s="51"/>
      <c r="AW691" s="51"/>
      <c r="AX691" s="51"/>
      <c r="AY691" s="51"/>
      <c r="AZ691" s="51"/>
      <c r="BA691" s="51"/>
      <c r="BB691" s="51"/>
      <c r="BC691" s="51"/>
      <c r="BD691" s="51"/>
      <c r="BE691" s="51"/>
      <c r="BF691" s="51"/>
      <c r="BG691" s="51"/>
      <c r="BH691" s="51"/>
      <c r="BI691" s="51"/>
      <c r="BJ691" s="51"/>
      <c r="BK691" s="51"/>
      <c r="BL691" s="51"/>
      <c r="BM691" s="51"/>
      <c r="BN691" s="51"/>
      <c r="BO691" s="51"/>
      <c r="BP691" s="51"/>
      <c r="BQ691" s="51"/>
      <c r="BR691" s="51"/>
      <c r="BS691" s="51"/>
      <c r="BT691" s="51"/>
      <c r="BU691" s="51"/>
      <c r="BV691" s="51"/>
      <c r="BW691" s="51"/>
      <c r="BX691" s="51"/>
      <c r="BY691" s="51"/>
      <c r="BZ691" s="51"/>
      <c r="CA691" s="51"/>
      <c r="CB691" s="51"/>
      <c r="CC691" s="51"/>
      <c r="CD691" s="51"/>
      <c r="CE691" s="51"/>
      <c r="CF691" s="51"/>
      <c r="CG691" s="51"/>
      <c r="CH691" s="51"/>
      <c r="CI691" s="51"/>
      <c r="CJ691" s="51"/>
      <c r="CK691" s="51"/>
      <c r="CL691" s="51"/>
      <c r="CM691" s="51"/>
      <c r="CN691" s="51"/>
      <c r="CO691" s="51"/>
      <c r="CP691" s="51"/>
      <c r="CQ691" s="51"/>
      <c r="CR691" s="51"/>
      <c r="CS691" s="51"/>
      <c r="CT691" s="51"/>
      <c r="CU691" s="51"/>
      <c r="CV691" s="51"/>
      <c r="CW691" s="51"/>
      <c r="CX691" s="51"/>
      <c r="CY691" s="51"/>
      <c r="CZ691" s="51"/>
      <c r="DA691" s="51"/>
      <c r="DB691" s="51"/>
      <c r="DC691" s="51"/>
      <c r="DD691" s="51"/>
      <c r="DE691" s="51"/>
      <c r="DF691" s="51"/>
    </row>
    <row r="692" spans="1:110">
      <c r="A692" s="62"/>
      <c r="C692" s="51"/>
      <c r="D692" s="67"/>
      <c r="E692" s="78"/>
      <c r="F692" s="51"/>
      <c r="G692" s="67"/>
      <c r="H692" s="51"/>
      <c r="I692" s="51"/>
      <c r="J692" s="51"/>
      <c r="K692" s="67"/>
      <c r="L692" s="72"/>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c r="AP692" s="51"/>
      <c r="AQ692" s="51"/>
      <c r="AR692" s="51"/>
      <c r="AS692" s="51"/>
      <c r="AT692" s="51"/>
      <c r="AU692" s="51"/>
      <c r="AV692" s="51"/>
      <c r="AW692" s="51"/>
      <c r="AX692" s="51"/>
      <c r="AY692" s="51"/>
      <c r="AZ692" s="51"/>
      <c r="BA692" s="51"/>
      <c r="BB692" s="51"/>
      <c r="BC692" s="51"/>
      <c r="BD692" s="51"/>
      <c r="BE692" s="51"/>
      <c r="BF692" s="51"/>
      <c r="BG692" s="51"/>
      <c r="BH692" s="51"/>
      <c r="BI692" s="51"/>
      <c r="BJ692" s="51"/>
      <c r="BK692" s="51"/>
      <c r="BL692" s="51"/>
      <c r="BM692" s="51"/>
      <c r="BN692" s="51"/>
      <c r="BO692" s="51"/>
      <c r="BP692" s="51"/>
      <c r="BQ692" s="51"/>
      <c r="BR692" s="51"/>
      <c r="BS692" s="51"/>
      <c r="BT692" s="51"/>
      <c r="BU692" s="51"/>
      <c r="BV692" s="51"/>
      <c r="BW692" s="51"/>
      <c r="BX692" s="51"/>
      <c r="BY692" s="51"/>
      <c r="BZ692" s="51"/>
      <c r="CA692" s="51"/>
      <c r="CB692" s="51"/>
      <c r="CC692" s="51"/>
      <c r="CD692" s="51"/>
      <c r="CE692" s="51"/>
      <c r="CF692" s="51"/>
      <c r="CG692" s="51"/>
      <c r="CH692" s="51"/>
      <c r="CI692" s="51"/>
      <c r="CJ692" s="51"/>
      <c r="CK692" s="51"/>
      <c r="CL692" s="51"/>
      <c r="CM692" s="51"/>
      <c r="CN692" s="51"/>
      <c r="CO692" s="51"/>
      <c r="CP692" s="51"/>
      <c r="CQ692" s="51"/>
      <c r="CR692" s="51"/>
      <c r="CS692" s="51"/>
      <c r="CT692" s="51"/>
      <c r="CU692" s="51"/>
      <c r="CV692" s="51"/>
      <c r="CW692" s="51"/>
      <c r="CX692" s="51"/>
      <c r="CY692" s="51"/>
      <c r="CZ692" s="51"/>
      <c r="DA692" s="51"/>
      <c r="DB692" s="51"/>
      <c r="DC692" s="51"/>
      <c r="DD692" s="51"/>
      <c r="DE692" s="51"/>
      <c r="DF692" s="51"/>
    </row>
    <row r="693" spans="1:110">
      <c r="A693" s="62"/>
      <c r="C693" s="51"/>
      <c r="D693" s="67"/>
      <c r="E693" s="78"/>
      <c r="F693" s="51"/>
      <c r="G693" s="67"/>
      <c r="H693" s="51"/>
      <c r="I693" s="51"/>
      <c r="J693" s="51"/>
      <c r="K693" s="67"/>
      <c r="L693" s="72"/>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c r="AN693" s="51"/>
      <c r="AO693" s="51"/>
      <c r="AP693" s="51"/>
      <c r="AQ693" s="51"/>
      <c r="AR693" s="51"/>
      <c r="AS693" s="51"/>
      <c r="AT693" s="51"/>
      <c r="AU693" s="51"/>
      <c r="AV693" s="51"/>
      <c r="AW693" s="51"/>
      <c r="AX693" s="51"/>
      <c r="AY693" s="51"/>
      <c r="AZ693" s="51"/>
      <c r="BA693" s="51"/>
      <c r="BB693" s="51"/>
      <c r="BC693" s="51"/>
      <c r="BD693" s="51"/>
      <c r="BE693" s="51"/>
      <c r="BF693" s="51"/>
      <c r="BG693" s="51"/>
      <c r="BH693" s="51"/>
      <c r="BI693" s="51"/>
      <c r="BJ693" s="51"/>
      <c r="BK693" s="51"/>
      <c r="BL693" s="51"/>
      <c r="BM693" s="51"/>
      <c r="BN693" s="51"/>
      <c r="BO693" s="51"/>
      <c r="BP693" s="51"/>
      <c r="BQ693" s="51"/>
      <c r="BR693" s="51"/>
      <c r="BS693" s="51"/>
      <c r="BT693" s="51"/>
      <c r="BU693" s="51"/>
      <c r="BV693" s="51"/>
      <c r="BW693" s="51"/>
      <c r="BX693" s="51"/>
      <c r="BY693" s="51"/>
      <c r="BZ693" s="51"/>
      <c r="CA693" s="51"/>
      <c r="CB693" s="51"/>
      <c r="CC693" s="51"/>
      <c r="CD693" s="51"/>
      <c r="CE693" s="51"/>
      <c r="CF693" s="51"/>
      <c r="CG693" s="51"/>
      <c r="CH693" s="51"/>
      <c r="CI693" s="51"/>
      <c r="CJ693" s="51"/>
      <c r="CK693" s="51"/>
      <c r="CL693" s="51"/>
      <c r="CM693" s="51"/>
      <c r="CN693" s="51"/>
      <c r="CO693" s="51"/>
      <c r="CP693" s="51"/>
      <c r="CQ693" s="51"/>
      <c r="CR693" s="51"/>
      <c r="CS693" s="51"/>
      <c r="CT693" s="51"/>
      <c r="CU693" s="51"/>
      <c r="CV693" s="51"/>
      <c r="CW693" s="51"/>
      <c r="CX693" s="51"/>
      <c r="CY693" s="51"/>
      <c r="CZ693" s="51"/>
      <c r="DA693" s="51"/>
      <c r="DB693" s="51"/>
      <c r="DC693" s="51"/>
      <c r="DD693" s="51"/>
      <c r="DE693" s="51"/>
      <c r="DF693" s="51"/>
    </row>
    <row r="694" spans="1:110">
      <c r="A694" s="62"/>
      <c r="C694" s="51"/>
      <c r="D694" s="67"/>
      <c r="E694" s="78"/>
      <c r="F694" s="51"/>
      <c r="G694" s="67"/>
      <c r="H694" s="51"/>
      <c r="I694" s="51"/>
      <c r="J694" s="51"/>
      <c r="K694" s="67"/>
      <c r="L694" s="72"/>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c r="AP694" s="51"/>
      <c r="AQ694" s="51"/>
      <c r="AR694" s="51"/>
      <c r="AS694" s="51"/>
      <c r="AT694" s="51"/>
      <c r="AU694" s="51"/>
      <c r="AV694" s="51"/>
      <c r="AW694" s="51"/>
      <c r="AX694" s="51"/>
      <c r="AY694" s="51"/>
      <c r="AZ694" s="51"/>
      <c r="BA694" s="51"/>
      <c r="BB694" s="51"/>
      <c r="BC694" s="51"/>
      <c r="BD694" s="51"/>
      <c r="BE694" s="51"/>
      <c r="BF694" s="51"/>
      <c r="BG694" s="51"/>
      <c r="BH694" s="51"/>
      <c r="BI694" s="51"/>
      <c r="BJ694" s="51"/>
      <c r="BK694" s="51"/>
      <c r="BL694" s="51"/>
      <c r="BM694" s="51"/>
      <c r="BN694" s="51"/>
      <c r="BO694" s="51"/>
      <c r="BP694" s="51"/>
      <c r="BQ694" s="51"/>
      <c r="BR694" s="51"/>
      <c r="BS694" s="51"/>
      <c r="BT694" s="51"/>
      <c r="BU694" s="51"/>
      <c r="BV694" s="51"/>
      <c r="BW694" s="51"/>
      <c r="BX694" s="51"/>
      <c r="BY694" s="51"/>
      <c r="BZ694" s="51"/>
      <c r="CA694" s="51"/>
      <c r="CB694" s="51"/>
      <c r="CC694" s="51"/>
      <c r="CD694" s="51"/>
      <c r="CE694" s="51"/>
      <c r="CF694" s="51"/>
      <c r="CG694" s="51"/>
      <c r="CH694" s="51"/>
      <c r="CI694" s="51"/>
      <c r="CJ694" s="51"/>
      <c r="CK694" s="51"/>
      <c r="CL694" s="51"/>
      <c r="CM694" s="51"/>
      <c r="CN694" s="51"/>
      <c r="CO694" s="51"/>
      <c r="CP694" s="51"/>
      <c r="CQ694" s="51"/>
      <c r="CR694" s="51"/>
      <c r="CS694" s="51"/>
      <c r="CT694" s="51"/>
      <c r="CU694" s="51"/>
      <c r="CV694" s="51"/>
      <c r="CW694" s="51"/>
      <c r="CX694" s="51"/>
      <c r="CY694" s="51"/>
      <c r="CZ694" s="51"/>
      <c r="DA694" s="51"/>
      <c r="DB694" s="51"/>
      <c r="DC694" s="51"/>
      <c r="DD694" s="51"/>
      <c r="DE694" s="51"/>
      <c r="DF694" s="51"/>
    </row>
    <row r="695" spans="1:110">
      <c r="A695" s="62"/>
      <c r="C695" s="51"/>
      <c r="D695" s="67"/>
      <c r="E695" s="78"/>
      <c r="F695" s="51"/>
      <c r="G695" s="67"/>
      <c r="H695" s="51"/>
      <c r="I695" s="51"/>
      <c r="J695" s="51"/>
      <c r="K695" s="67"/>
      <c r="L695" s="72"/>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c r="AN695" s="51"/>
      <c r="AO695" s="51"/>
      <c r="AP695" s="51"/>
      <c r="AQ695" s="51"/>
      <c r="AR695" s="51"/>
      <c r="AS695" s="51"/>
      <c r="AT695" s="51"/>
      <c r="AU695" s="51"/>
      <c r="AV695" s="51"/>
      <c r="AW695" s="51"/>
      <c r="AX695" s="51"/>
      <c r="AY695" s="51"/>
      <c r="AZ695" s="51"/>
      <c r="BA695" s="51"/>
      <c r="BB695" s="51"/>
      <c r="BC695" s="51"/>
      <c r="BD695" s="51"/>
      <c r="BE695" s="51"/>
      <c r="BF695" s="51"/>
      <c r="BG695" s="51"/>
      <c r="BH695" s="51"/>
      <c r="BI695" s="51"/>
      <c r="BJ695" s="51"/>
      <c r="BK695" s="51"/>
      <c r="BL695" s="51"/>
      <c r="BM695" s="51"/>
      <c r="BN695" s="51"/>
      <c r="BO695" s="51"/>
      <c r="BP695" s="51"/>
      <c r="BQ695" s="51"/>
      <c r="BR695" s="51"/>
      <c r="BS695" s="51"/>
      <c r="BT695" s="51"/>
      <c r="BU695" s="51"/>
      <c r="BV695" s="51"/>
      <c r="BW695" s="51"/>
      <c r="BX695" s="51"/>
      <c r="BY695" s="51"/>
      <c r="BZ695" s="51"/>
      <c r="CA695" s="51"/>
      <c r="CB695" s="51"/>
      <c r="CC695" s="51"/>
      <c r="CD695" s="51"/>
      <c r="CE695" s="51"/>
      <c r="CF695" s="51"/>
      <c r="CG695" s="51"/>
      <c r="CH695" s="51"/>
      <c r="CI695" s="51"/>
      <c r="CJ695" s="51"/>
      <c r="CK695" s="51"/>
      <c r="CL695" s="51"/>
      <c r="CM695" s="51"/>
      <c r="CN695" s="51"/>
      <c r="CO695" s="51"/>
      <c r="CP695" s="51"/>
      <c r="CQ695" s="51"/>
      <c r="CR695" s="51"/>
      <c r="CS695" s="51"/>
      <c r="CT695" s="51"/>
      <c r="CU695" s="51"/>
      <c r="CV695" s="51"/>
      <c r="CW695" s="51"/>
      <c r="CX695" s="51"/>
      <c r="CY695" s="51"/>
      <c r="CZ695" s="51"/>
      <c r="DA695" s="51"/>
      <c r="DB695" s="51"/>
      <c r="DC695" s="51"/>
      <c r="DD695" s="51"/>
      <c r="DE695" s="51"/>
      <c r="DF695" s="51"/>
    </row>
    <row r="696" spans="1:110">
      <c r="A696" s="62"/>
      <c r="C696" s="51"/>
      <c r="D696" s="67"/>
      <c r="E696" s="78"/>
      <c r="F696" s="51"/>
      <c r="G696" s="67"/>
      <c r="H696" s="51"/>
      <c r="I696" s="51"/>
      <c r="J696" s="51"/>
      <c r="K696" s="67"/>
      <c r="L696" s="72"/>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c r="AP696" s="51"/>
      <c r="AQ696" s="51"/>
      <c r="AR696" s="51"/>
      <c r="AS696" s="51"/>
      <c r="AT696" s="51"/>
      <c r="AU696" s="51"/>
      <c r="AV696" s="51"/>
      <c r="AW696" s="51"/>
      <c r="AX696" s="51"/>
      <c r="AY696" s="51"/>
      <c r="AZ696" s="51"/>
      <c r="BA696" s="51"/>
      <c r="BB696" s="51"/>
      <c r="BC696" s="51"/>
      <c r="BD696" s="51"/>
      <c r="BE696" s="51"/>
      <c r="BF696" s="51"/>
      <c r="BG696" s="51"/>
      <c r="BH696" s="51"/>
      <c r="BI696" s="51"/>
      <c r="BJ696" s="51"/>
      <c r="BK696" s="51"/>
      <c r="BL696" s="51"/>
      <c r="BM696" s="51"/>
      <c r="BN696" s="51"/>
      <c r="BO696" s="51"/>
      <c r="BP696" s="51"/>
      <c r="BQ696" s="51"/>
      <c r="BR696" s="51"/>
      <c r="BS696" s="51"/>
      <c r="BT696" s="51"/>
      <c r="BU696" s="51"/>
      <c r="BV696" s="51"/>
      <c r="BW696" s="51"/>
      <c r="BX696" s="51"/>
      <c r="BY696" s="51"/>
      <c r="BZ696" s="51"/>
      <c r="CA696" s="51"/>
      <c r="CB696" s="51"/>
      <c r="CC696" s="51"/>
      <c r="CD696" s="51"/>
      <c r="CE696" s="51"/>
      <c r="CF696" s="51"/>
      <c r="CG696" s="51"/>
      <c r="CH696" s="51"/>
      <c r="CI696" s="51"/>
      <c r="CJ696" s="51"/>
      <c r="CK696" s="51"/>
      <c r="CL696" s="51"/>
      <c r="CM696" s="51"/>
      <c r="CN696" s="51"/>
      <c r="CO696" s="51"/>
      <c r="CP696" s="51"/>
      <c r="CQ696" s="51"/>
      <c r="CR696" s="51"/>
      <c r="CS696" s="51"/>
      <c r="CT696" s="51"/>
      <c r="CU696" s="51"/>
      <c r="CV696" s="51"/>
      <c r="CW696" s="51"/>
      <c r="CX696" s="51"/>
      <c r="CY696" s="51"/>
      <c r="CZ696" s="51"/>
      <c r="DA696" s="51"/>
      <c r="DB696" s="51"/>
      <c r="DC696" s="51"/>
      <c r="DD696" s="51"/>
      <c r="DE696" s="51"/>
      <c r="DF696" s="51"/>
    </row>
    <row r="697" spans="1:110">
      <c r="A697" s="62"/>
      <c r="C697" s="51"/>
      <c r="D697" s="67"/>
      <c r="E697" s="78"/>
      <c r="F697" s="51"/>
      <c r="G697" s="67"/>
      <c r="H697" s="51"/>
      <c r="I697" s="51"/>
      <c r="J697" s="51"/>
      <c r="K697" s="67"/>
      <c r="L697" s="72"/>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51"/>
      <c r="AS697" s="51"/>
      <c r="AT697" s="51"/>
      <c r="AU697" s="51"/>
      <c r="AV697" s="51"/>
      <c r="AW697" s="51"/>
      <c r="AX697" s="51"/>
      <c r="AY697" s="51"/>
      <c r="AZ697" s="51"/>
      <c r="BA697" s="51"/>
      <c r="BB697" s="51"/>
      <c r="BC697" s="51"/>
      <c r="BD697" s="51"/>
      <c r="BE697" s="51"/>
      <c r="BF697" s="51"/>
      <c r="BG697" s="51"/>
      <c r="BH697" s="51"/>
      <c r="BI697" s="51"/>
      <c r="BJ697" s="51"/>
      <c r="BK697" s="51"/>
      <c r="BL697" s="51"/>
      <c r="BM697" s="51"/>
      <c r="BN697" s="51"/>
      <c r="BO697" s="51"/>
      <c r="BP697" s="51"/>
      <c r="BQ697" s="51"/>
      <c r="BR697" s="51"/>
      <c r="BS697" s="51"/>
      <c r="BT697" s="51"/>
      <c r="BU697" s="51"/>
      <c r="BV697" s="51"/>
      <c r="BW697" s="51"/>
      <c r="BX697" s="51"/>
      <c r="BY697" s="51"/>
      <c r="BZ697" s="51"/>
      <c r="CA697" s="51"/>
      <c r="CB697" s="51"/>
      <c r="CC697" s="51"/>
      <c r="CD697" s="51"/>
      <c r="CE697" s="51"/>
      <c r="CF697" s="51"/>
      <c r="CG697" s="51"/>
      <c r="CH697" s="51"/>
      <c r="CI697" s="51"/>
      <c r="CJ697" s="51"/>
      <c r="CK697" s="51"/>
      <c r="CL697" s="51"/>
      <c r="CM697" s="51"/>
      <c r="CN697" s="51"/>
      <c r="CO697" s="51"/>
      <c r="CP697" s="51"/>
      <c r="CQ697" s="51"/>
      <c r="CR697" s="51"/>
      <c r="CS697" s="51"/>
      <c r="CT697" s="51"/>
      <c r="CU697" s="51"/>
      <c r="CV697" s="51"/>
      <c r="CW697" s="51"/>
      <c r="CX697" s="51"/>
      <c r="CY697" s="51"/>
      <c r="CZ697" s="51"/>
      <c r="DA697" s="51"/>
      <c r="DB697" s="51"/>
      <c r="DC697" s="51"/>
      <c r="DD697" s="51"/>
      <c r="DE697" s="51"/>
      <c r="DF697" s="51"/>
    </row>
    <row r="698" spans="1:110">
      <c r="A698" s="62"/>
      <c r="C698" s="51"/>
      <c r="D698" s="67"/>
      <c r="E698" s="78"/>
      <c r="F698" s="51"/>
      <c r="G698" s="67"/>
      <c r="H698" s="51"/>
      <c r="I698" s="51"/>
      <c r="J698" s="51"/>
      <c r="K698" s="67"/>
      <c r="L698" s="72"/>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c r="AP698" s="51"/>
      <c r="AQ698" s="51"/>
      <c r="AR698" s="51"/>
      <c r="AS698" s="51"/>
      <c r="AT698" s="51"/>
      <c r="AU698" s="51"/>
      <c r="AV698" s="51"/>
      <c r="AW698" s="51"/>
      <c r="AX698" s="51"/>
      <c r="AY698" s="51"/>
      <c r="AZ698" s="51"/>
      <c r="BA698" s="51"/>
      <c r="BB698" s="51"/>
      <c r="BC698" s="51"/>
      <c r="BD698" s="51"/>
      <c r="BE698" s="51"/>
      <c r="BF698" s="51"/>
      <c r="BG698" s="51"/>
      <c r="BH698" s="51"/>
      <c r="BI698" s="51"/>
      <c r="BJ698" s="51"/>
      <c r="BK698" s="51"/>
      <c r="BL698" s="51"/>
      <c r="BM698" s="51"/>
      <c r="BN698" s="51"/>
      <c r="BO698" s="51"/>
      <c r="BP698" s="51"/>
      <c r="BQ698" s="51"/>
      <c r="BR698" s="51"/>
      <c r="BS698" s="51"/>
      <c r="BT698" s="51"/>
      <c r="BU698" s="51"/>
      <c r="BV698" s="51"/>
      <c r="BW698" s="51"/>
      <c r="BX698" s="51"/>
      <c r="BY698" s="51"/>
      <c r="BZ698" s="51"/>
      <c r="CA698" s="51"/>
      <c r="CB698" s="51"/>
      <c r="CC698" s="51"/>
      <c r="CD698" s="51"/>
      <c r="CE698" s="51"/>
      <c r="CF698" s="51"/>
      <c r="CG698" s="51"/>
      <c r="CH698" s="51"/>
      <c r="CI698" s="51"/>
      <c r="CJ698" s="51"/>
      <c r="CK698" s="51"/>
      <c r="CL698" s="51"/>
      <c r="CM698" s="51"/>
      <c r="CN698" s="51"/>
      <c r="CO698" s="51"/>
      <c r="CP698" s="51"/>
      <c r="CQ698" s="51"/>
      <c r="CR698" s="51"/>
      <c r="CS698" s="51"/>
      <c r="CT698" s="51"/>
      <c r="CU698" s="51"/>
      <c r="CV698" s="51"/>
      <c r="CW698" s="51"/>
      <c r="CX698" s="51"/>
      <c r="CY698" s="51"/>
      <c r="CZ698" s="51"/>
      <c r="DA698" s="51"/>
      <c r="DB698" s="51"/>
      <c r="DC698" s="51"/>
      <c r="DD698" s="51"/>
      <c r="DE698" s="51"/>
      <c r="DF698" s="51"/>
    </row>
    <row r="699" spans="1:110">
      <c r="A699" s="62"/>
      <c r="C699" s="51"/>
      <c r="D699" s="67"/>
      <c r="E699" s="78"/>
      <c r="F699" s="51"/>
      <c r="G699" s="67"/>
      <c r="H699" s="51"/>
      <c r="I699" s="51"/>
      <c r="J699" s="51"/>
      <c r="K699" s="67"/>
      <c r="L699" s="72"/>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c r="AN699" s="51"/>
      <c r="AO699" s="51"/>
      <c r="AP699" s="51"/>
      <c r="AQ699" s="51"/>
      <c r="AR699" s="51"/>
      <c r="AS699" s="51"/>
      <c r="AT699" s="51"/>
      <c r="AU699" s="51"/>
      <c r="AV699" s="51"/>
      <c r="AW699" s="51"/>
      <c r="AX699" s="51"/>
      <c r="AY699" s="51"/>
      <c r="AZ699" s="51"/>
      <c r="BA699" s="51"/>
      <c r="BB699" s="51"/>
      <c r="BC699" s="51"/>
      <c r="BD699" s="51"/>
      <c r="BE699" s="51"/>
      <c r="BF699" s="51"/>
      <c r="BG699" s="51"/>
      <c r="BH699" s="51"/>
      <c r="BI699" s="51"/>
      <c r="BJ699" s="51"/>
      <c r="BK699" s="51"/>
      <c r="BL699" s="51"/>
      <c r="BM699" s="51"/>
      <c r="BN699" s="51"/>
      <c r="BO699" s="51"/>
      <c r="BP699" s="51"/>
      <c r="BQ699" s="51"/>
      <c r="BR699" s="51"/>
      <c r="BS699" s="51"/>
      <c r="BT699" s="51"/>
      <c r="BU699" s="51"/>
      <c r="BV699" s="51"/>
      <c r="BW699" s="51"/>
      <c r="BX699" s="51"/>
      <c r="BY699" s="51"/>
      <c r="BZ699" s="51"/>
      <c r="CA699" s="51"/>
      <c r="CB699" s="51"/>
      <c r="CC699" s="51"/>
      <c r="CD699" s="51"/>
      <c r="CE699" s="51"/>
      <c r="CF699" s="51"/>
      <c r="CG699" s="51"/>
      <c r="CH699" s="51"/>
      <c r="CI699" s="51"/>
      <c r="CJ699" s="51"/>
      <c r="CK699" s="51"/>
      <c r="CL699" s="51"/>
      <c r="CM699" s="51"/>
      <c r="CN699" s="51"/>
      <c r="CO699" s="51"/>
      <c r="CP699" s="51"/>
      <c r="CQ699" s="51"/>
      <c r="CR699" s="51"/>
      <c r="CS699" s="51"/>
      <c r="CT699" s="51"/>
      <c r="CU699" s="51"/>
      <c r="CV699" s="51"/>
      <c r="CW699" s="51"/>
      <c r="CX699" s="51"/>
      <c r="CY699" s="51"/>
      <c r="CZ699" s="51"/>
      <c r="DA699" s="51"/>
      <c r="DB699" s="51"/>
      <c r="DC699" s="51"/>
      <c r="DD699" s="51"/>
      <c r="DE699" s="51"/>
      <c r="DF699" s="51"/>
    </row>
    <row r="700" spans="1:110">
      <c r="A700" s="62"/>
      <c r="C700" s="51"/>
      <c r="D700" s="67"/>
      <c r="E700" s="78"/>
      <c r="F700" s="51"/>
      <c r="G700" s="67"/>
      <c r="H700" s="51"/>
      <c r="I700" s="51"/>
      <c r="J700" s="51"/>
      <c r="K700" s="67"/>
      <c r="L700" s="72"/>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c r="AO700" s="51"/>
      <c r="AP700" s="51"/>
      <c r="AQ700" s="51"/>
      <c r="AR700" s="51"/>
      <c r="AS700" s="51"/>
      <c r="AT700" s="51"/>
      <c r="AU700" s="51"/>
      <c r="AV700" s="51"/>
      <c r="AW700" s="51"/>
      <c r="AX700" s="51"/>
      <c r="AY700" s="51"/>
      <c r="AZ700" s="51"/>
      <c r="BA700" s="51"/>
      <c r="BB700" s="51"/>
      <c r="BC700" s="51"/>
      <c r="BD700" s="51"/>
      <c r="BE700" s="51"/>
      <c r="BF700" s="51"/>
      <c r="BG700" s="51"/>
      <c r="BH700" s="51"/>
      <c r="BI700" s="51"/>
      <c r="BJ700" s="51"/>
      <c r="BK700" s="51"/>
      <c r="BL700" s="51"/>
      <c r="BM700" s="51"/>
      <c r="BN700" s="51"/>
      <c r="BO700" s="51"/>
      <c r="BP700" s="51"/>
      <c r="BQ700" s="51"/>
      <c r="BR700" s="51"/>
      <c r="BS700" s="51"/>
      <c r="BT700" s="51"/>
      <c r="BU700" s="51"/>
      <c r="BV700" s="51"/>
      <c r="BW700" s="51"/>
      <c r="BX700" s="51"/>
      <c r="BY700" s="51"/>
      <c r="BZ700" s="51"/>
      <c r="CA700" s="51"/>
      <c r="CB700" s="51"/>
      <c r="CC700" s="51"/>
      <c r="CD700" s="51"/>
      <c r="CE700" s="51"/>
      <c r="CF700" s="51"/>
      <c r="CG700" s="51"/>
      <c r="CH700" s="51"/>
      <c r="CI700" s="51"/>
      <c r="CJ700" s="51"/>
      <c r="CK700" s="51"/>
      <c r="CL700" s="51"/>
      <c r="CM700" s="51"/>
      <c r="CN700" s="51"/>
      <c r="CO700" s="51"/>
      <c r="CP700" s="51"/>
      <c r="CQ700" s="51"/>
      <c r="CR700" s="51"/>
      <c r="CS700" s="51"/>
      <c r="CT700" s="51"/>
      <c r="CU700" s="51"/>
      <c r="CV700" s="51"/>
      <c r="CW700" s="51"/>
      <c r="CX700" s="51"/>
      <c r="CY700" s="51"/>
      <c r="CZ700" s="51"/>
      <c r="DA700" s="51"/>
      <c r="DB700" s="51"/>
      <c r="DC700" s="51"/>
      <c r="DD700" s="51"/>
      <c r="DE700" s="51"/>
      <c r="DF700" s="51"/>
    </row>
    <row r="701" spans="1:110">
      <c r="A701" s="62"/>
      <c r="C701" s="51"/>
      <c r="D701" s="67"/>
      <c r="E701" s="78"/>
      <c r="F701" s="51"/>
      <c r="G701" s="67"/>
      <c r="H701" s="51"/>
      <c r="I701" s="51"/>
      <c r="J701" s="51"/>
      <c r="K701" s="67"/>
      <c r="L701" s="72"/>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c r="AN701" s="51"/>
      <c r="AO701" s="51"/>
      <c r="AP701" s="51"/>
      <c r="AQ701" s="51"/>
      <c r="AR701" s="51"/>
      <c r="AS701" s="51"/>
      <c r="AT701" s="51"/>
      <c r="AU701" s="51"/>
      <c r="AV701" s="51"/>
      <c r="AW701" s="51"/>
      <c r="AX701" s="51"/>
      <c r="AY701" s="51"/>
      <c r="AZ701" s="51"/>
      <c r="BA701" s="51"/>
      <c r="BB701" s="51"/>
      <c r="BC701" s="51"/>
      <c r="BD701" s="51"/>
      <c r="BE701" s="51"/>
      <c r="BF701" s="51"/>
      <c r="BG701" s="51"/>
      <c r="BH701" s="51"/>
      <c r="BI701" s="51"/>
      <c r="BJ701" s="51"/>
      <c r="BK701" s="51"/>
      <c r="BL701" s="51"/>
      <c r="BM701" s="51"/>
      <c r="BN701" s="51"/>
      <c r="BO701" s="51"/>
      <c r="BP701" s="51"/>
      <c r="BQ701" s="51"/>
      <c r="BR701" s="51"/>
      <c r="BS701" s="51"/>
      <c r="BT701" s="51"/>
      <c r="BU701" s="51"/>
      <c r="BV701" s="51"/>
      <c r="BW701" s="51"/>
      <c r="BX701" s="51"/>
      <c r="BY701" s="51"/>
      <c r="BZ701" s="51"/>
      <c r="CA701" s="51"/>
      <c r="CB701" s="51"/>
      <c r="CC701" s="51"/>
      <c r="CD701" s="51"/>
      <c r="CE701" s="51"/>
      <c r="CF701" s="51"/>
      <c r="CG701" s="51"/>
      <c r="CH701" s="51"/>
      <c r="CI701" s="51"/>
      <c r="CJ701" s="51"/>
      <c r="CK701" s="51"/>
      <c r="CL701" s="51"/>
      <c r="CM701" s="51"/>
      <c r="CN701" s="51"/>
      <c r="CO701" s="51"/>
      <c r="CP701" s="51"/>
      <c r="CQ701" s="51"/>
      <c r="CR701" s="51"/>
      <c r="CS701" s="51"/>
      <c r="CT701" s="51"/>
      <c r="CU701" s="51"/>
      <c r="CV701" s="51"/>
      <c r="CW701" s="51"/>
      <c r="CX701" s="51"/>
      <c r="CY701" s="51"/>
      <c r="CZ701" s="51"/>
      <c r="DA701" s="51"/>
      <c r="DB701" s="51"/>
      <c r="DC701" s="51"/>
      <c r="DD701" s="51"/>
      <c r="DE701" s="51"/>
      <c r="DF701" s="51"/>
    </row>
    <row r="702" spans="1:110">
      <c r="A702" s="62"/>
      <c r="C702" s="51"/>
      <c r="D702" s="67"/>
      <c r="E702" s="78"/>
      <c r="F702" s="51"/>
      <c r="G702" s="67"/>
      <c r="H702" s="51"/>
      <c r="I702" s="51"/>
      <c r="J702" s="51"/>
      <c r="K702" s="67"/>
      <c r="L702" s="72"/>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c r="AP702" s="51"/>
      <c r="AQ702" s="51"/>
      <c r="AR702" s="51"/>
      <c r="AS702" s="51"/>
      <c r="AT702" s="51"/>
      <c r="AU702" s="51"/>
      <c r="AV702" s="51"/>
      <c r="AW702" s="51"/>
      <c r="AX702" s="51"/>
      <c r="AY702" s="51"/>
      <c r="AZ702" s="51"/>
      <c r="BA702" s="51"/>
      <c r="BB702" s="51"/>
      <c r="BC702" s="51"/>
      <c r="BD702" s="51"/>
      <c r="BE702" s="51"/>
      <c r="BF702" s="51"/>
      <c r="BG702" s="51"/>
      <c r="BH702" s="51"/>
      <c r="BI702" s="51"/>
      <c r="BJ702" s="51"/>
      <c r="BK702" s="51"/>
      <c r="BL702" s="51"/>
      <c r="BM702" s="51"/>
      <c r="BN702" s="51"/>
      <c r="BO702" s="51"/>
      <c r="BP702" s="51"/>
      <c r="BQ702" s="51"/>
      <c r="BR702" s="51"/>
      <c r="BS702" s="51"/>
      <c r="BT702" s="51"/>
      <c r="BU702" s="51"/>
      <c r="BV702" s="51"/>
      <c r="BW702" s="51"/>
      <c r="BX702" s="51"/>
      <c r="BY702" s="51"/>
      <c r="BZ702" s="51"/>
      <c r="CA702" s="51"/>
      <c r="CB702" s="51"/>
      <c r="CC702" s="51"/>
      <c r="CD702" s="51"/>
      <c r="CE702" s="51"/>
      <c r="CF702" s="51"/>
      <c r="CG702" s="51"/>
      <c r="CH702" s="51"/>
      <c r="CI702" s="51"/>
      <c r="CJ702" s="51"/>
      <c r="CK702" s="51"/>
      <c r="CL702" s="51"/>
      <c r="CM702" s="51"/>
      <c r="CN702" s="51"/>
      <c r="CO702" s="51"/>
      <c r="CP702" s="51"/>
      <c r="CQ702" s="51"/>
      <c r="CR702" s="51"/>
      <c r="CS702" s="51"/>
      <c r="CT702" s="51"/>
      <c r="CU702" s="51"/>
      <c r="CV702" s="51"/>
      <c r="CW702" s="51"/>
      <c r="CX702" s="51"/>
      <c r="CY702" s="51"/>
      <c r="CZ702" s="51"/>
      <c r="DA702" s="51"/>
      <c r="DB702" s="51"/>
      <c r="DC702" s="51"/>
      <c r="DD702" s="51"/>
      <c r="DE702" s="51"/>
      <c r="DF702" s="51"/>
    </row>
    <row r="703" spans="1:110">
      <c r="A703" s="62"/>
      <c r="C703" s="51"/>
      <c r="D703" s="67"/>
      <c r="E703" s="78"/>
      <c r="F703" s="51"/>
      <c r="G703" s="67"/>
      <c r="H703" s="51"/>
      <c r="I703" s="51"/>
      <c r="J703" s="51"/>
      <c r="K703" s="67"/>
      <c r="L703" s="72"/>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c r="AN703" s="51"/>
      <c r="AO703" s="51"/>
      <c r="AP703" s="51"/>
      <c r="AQ703" s="51"/>
      <c r="AR703" s="51"/>
      <c r="AS703" s="51"/>
      <c r="AT703" s="51"/>
      <c r="AU703" s="51"/>
      <c r="AV703" s="51"/>
      <c r="AW703" s="51"/>
      <c r="AX703" s="51"/>
      <c r="AY703" s="51"/>
      <c r="AZ703" s="51"/>
      <c r="BA703" s="51"/>
      <c r="BB703" s="51"/>
      <c r="BC703" s="51"/>
      <c r="BD703" s="51"/>
      <c r="BE703" s="51"/>
      <c r="BF703" s="51"/>
      <c r="BG703" s="51"/>
      <c r="BH703" s="51"/>
      <c r="BI703" s="51"/>
      <c r="BJ703" s="51"/>
      <c r="BK703" s="51"/>
      <c r="BL703" s="51"/>
      <c r="BM703" s="51"/>
      <c r="BN703" s="51"/>
      <c r="BO703" s="51"/>
      <c r="BP703" s="51"/>
      <c r="BQ703" s="51"/>
      <c r="BR703" s="51"/>
      <c r="BS703" s="51"/>
      <c r="BT703" s="51"/>
      <c r="BU703" s="51"/>
      <c r="BV703" s="51"/>
      <c r="BW703" s="51"/>
      <c r="BX703" s="51"/>
      <c r="BY703" s="51"/>
      <c r="BZ703" s="51"/>
      <c r="CA703" s="51"/>
      <c r="CB703" s="51"/>
      <c r="CC703" s="51"/>
      <c r="CD703" s="51"/>
      <c r="CE703" s="51"/>
      <c r="CF703" s="51"/>
      <c r="CG703" s="51"/>
      <c r="CH703" s="51"/>
      <c r="CI703" s="51"/>
      <c r="CJ703" s="51"/>
      <c r="CK703" s="51"/>
      <c r="CL703" s="51"/>
      <c r="CM703" s="51"/>
      <c r="CN703" s="51"/>
      <c r="CO703" s="51"/>
      <c r="CP703" s="51"/>
      <c r="CQ703" s="51"/>
      <c r="CR703" s="51"/>
      <c r="CS703" s="51"/>
      <c r="CT703" s="51"/>
      <c r="CU703" s="51"/>
      <c r="CV703" s="51"/>
      <c r="CW703" s="51"/>
      <c r="CX703" s="51"/>
      <c r="CY703" s="51"/>
      <c r="CZ703" s="51"/>
      <c r="DA703" s="51"/>
      <c r="DB703" s="51"/>
      <c r="DC703" s="51"/>
      <c r="DD703" s="51"/>
      <c r="DE703" s="51"/>
      <c r="DF703" s="51"/>
    </row>
    <row r="704" spans="1:110">
      <c r="A704" s="62"/>
      <c r="C704" s="51"/>
      <c r="D704" s="67"/>
      <c r="E704" s="78"/>
      <c r="F704" s="51"/>
      <c r="G704" s="67"/>
      <c r="H704" s="51"/>
      <c r="I704" s="51"/>
      <c r="J704" s="51"/>
      <c r="K704" s="67"/>
      <c r="L704" s="72"/>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51"/>
      <c r="AS704" s="51"/>
      <c r="AT704" s="51"/>
      <c r="AU704" s="51"/>
      <c r="AV704" s="51"/>
      <c r="AW704" s="51"/>
      <c r="AX704" s="51"/>
      <c r="AY704" s="51"/>
      <c r="AZ704" s="51"/>
      <c r="BA704" s="51"/>
      <c r="BB704" s="51"/>
      <c r="BC704" s="51"/>
      <c r="BD704" s="51"/>
      <c r="BE704" s="51"/>
      <c r="BF704" s="51"/>
      <c r="BG704" s="51"/>
      <c r="BH704" s="51"/>
      <c r="BI704" s="51"/>
      <c r="BJ704" s="51"/>
      <c r="BK704" s="51"/>
      <c r="BL704" s="51"/>
      <c r="BM704" s="51"/>
      <c r="BN704" s="51"/>
      <c r="BO704" s="51"/>
      <c r="BP704" s="51"/>
      <c r="BQ704" s="51"/>
      <c r="BR704" s="51"/>
      <c r="BS704" s="51"/>
      <c r="BT704" s="51"/>
      <c r="BU704" s="51"/>
      <c r="BV704" s="51"/>
      <c r="BW704" s="51"/>
      <c r="BX704" s="51"/>
      <c r="BY704" s="51"/>
      <c r="BZ704" s="51"/>
      <c r="CA704" s="51"/>
      <c r="CB704" s="51"/>
      <c r="CC704" s="51"/>
      <c r="CD704" s="51"/>
      <c r="CE704" s="51"/>
      <c r="CF704" s="51"/>
      <c r="CG704" s="51"/>
      <c r="CH704" s="51"/>
      <c r="CI704" s="51"/>
      <c r="CJ704" s="51"/>
      <c r="CK704" s="51"/>
      <c r="CL704" s="51"/>
      <c r="CM704" s="51"/>
      <c r="CN704" s="51"/>
      <c r="CO704" s="51"/>
      <c r="CP704" s="51"/>
      <c r="CQ704" s="51"/>
      <c r="CR704" s="51"/>
      <c r="CS704" s="51"/>
      <c r="CT704" s="51"/>
      <c r="CU704" s="51"/>
      <c r="CV704" s="51"/>
      <c r="CW704" s="51"/>
      <c r="CX704" s="51"/>
      <c r="CY704" s="51"/>
      <c r="CZ704" s="51"/>
      <c r="DA704" s="51"/>
      <c r="DB704" s="51"/>
      <c r="DC704" s="51"/>
      <c r="DD704" s="51"/>
      <c r="DE704" s="51"/>
      <c r="DF704" s="51"/>
    </row>
    <row r="705" spans="1:110">
      <c r="A705" s="62"/>
      <c r="C705" s="51"/>
      <c r="D705" s="67"/>
      <c r="E705" s="78"/>
      <c r="F705" s="51"/>
      <c r="G705" s="67"/>
      <c r="H705" s="51"/>
      <c r="I705" s="51"/>
      <c r="J705" s="51"/>
      <c r="K705" s="67"/>
      <c r="L705" s="72"/>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c r="AT705" s="51"/>
      <c r="AU705" s="51"/>
      <c r="AV705" s="51"/>
      <c r="AW705" s="51"/>
      <c r="AX705" s="51"/>
      <c r="AY705" s="51"/>
      <c r="AZ705" s="51"/>
      <c r="BA705" s="51"/>
      <c r="BB705" s="51"/>
      <c r="BC705" s="51"/>
      <c r="BD705" s="51"/>
      <c r="BE705" s="51"/>
      <c r="BF705" s="51"/>
      <c r="BG705" s="51"/>
      <c r="BH705" s="51"/>
      <c r="BI705" s="51"/>
      <c r="BJ705" s="51"/>
      <c r="BK705" s="51"/>
      <c r="BL705" s="51"/>
      <c r="BM705" s="51"/>
      <c r="BN705" s="51"/>
      <c r="BO705" s="51"/>
      <c r="BP705" s="51"/>
      <c r="BQ705" s="51"/>
      <c r="BR705" s="51"/>
      <c r="BS705" s="51"/>
      <c r="BT705" s="51"/>
      <c r="BU705" s="51"/>
      <c r="BV705" s="51"/>
      <c r="BW705" s="51"/>
      <c r="BX705" s="51"/>
      <c r="BY705" s="51"/>
      <c r="BZ705" s="51"/>
      <c r="CA705" s="51"/>
      <c r="CB705" s="51"/>
      <c r="CC705" s="51"/>
      <c r="CD705" s="51"/>
      <c r="CE705" s="51"/>
      <c r="CF705" s="51"/>
      <c r="CG705" s="51"/>
      <c r="CH705" s="51"/>
      <c r="CI705" s="51"/>
      <c r="CJ705" s="51"/>
      <c r="CK705" s="51"/>
      <c r="CL705" s="51"/>
      <c r="CM705" s="51"/>
      <c r="CN705" s="51"/>
      <c r="CO705" s="51"/>
      <c r="CP705" s="51"/>
      <c r="CQ705" s="51"/>
      <c r="CR705" s="51"/>
      <c r="CS705" s="51"/>
      <c r="CT705" s="51"/>
      <c r="CU705" s="51"/>
      <c r="CV705" s="51"/>
      <c r="CW705" s="51"/>
      <c r="CX705" s="51"/>
      <c r="CY705" s="51"/>
      <c r="CZ705" s="51"/>
      <c r="DA705" s="51"/>
      <c r="DB705" s="51"/>
      <c r="DC705" s="51"/>
      <c r="DD705" s="51"/>
      <c r="DE705" s="51"/>
      <c r="DF705" s="51"/>
    </row>
    <row r="706" spans="1:110">
      <c r="A706" s="62"/>
      <c r="C706" s="51"/>
      <c r="D706" s="67"/>
      <c r="E706" s="78"/>
      <c r="F706" s="51"/>
      <c r="G706" s="67"/>
      <c r="H706" s="51"/>
      <c r="I706" s="51"/>
      <c r="J706" s="51"/>
      <c r="K706" s="67"/>
      <c r="L706" s="72"/>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51"/>
      <c r="AS706" s="51"/>
      <c r="AT706" s="51"/>
      <c r="AU706" s="51"/>
      <c r="AV706" s="51"/>
      <c r="AW706" s="51"/>
      <c r="AX706" s="51"/>
      <c r="AY706" s="51"/>
      <c r="AZ706" s="51"/>
      <c r="BA706" s="51"/>
      <c r="BB706" s="51"/>
      <c r="BC706" s="51"/>
      <c r="BD706" s="51"/>
      <c r="BE706" s="51"/>
      <c r="BF706" s="51"/>
      <c r="BG706" s="51"/>
      <c r="BH706" s="51"/>
      <c r="BI706" s="51"/>
      <c r="BJ706" s="51"/>
      <c r="BK706" s="51"/>
      <c r="BL706" s="51"/>
      <c r="BM706" s="51"/>
      <c r="BN706" s="51"/>
      <c r="BO706" s="51"/>
      <c r="BP706" s="51"/>
      <c r="BQ706" s="51"/>
      <c r="BR706" s="51"/>
      <c r="BS706" s="51"/>
      <c r="BT706" s="51"/>
      <c r="BU706" s="51"/>
      <c r="BV706" s="51"/>
      <c r="BW706" s="51"/>
      <c r="BX706" s="51"/>
      <c r="BY706" s="51"/>
      <c r="BZ706" s="51"/>
      <c r="CA706" s="51"/>
      <c r="CB706" s="51"/>
      <c r="CC706" s="51"/>
      <c r="CD706" s="51"/>
      <c r="CE706" s="51"/>
      <c r="CF706" s="51"/>
      <c r="CG706" s="51"/>
      <c r="CH706" s="51"/>
      <c r="CI706" s="51"/>
      <c r="CJ706" s="51"/>
      <c r="CK706" s="51"/>
      <c r="CL706" s="51"/>
      <c r="CM706" s="51"/>
      <c r="CN706" s="51"/>
      <c r="CO706" s="51"/>
      <c r="CP706" s="51"/>
      <c r="CQ706" s="51"/>
      <c r="CR706" s="51"/>
      <c r="CS706" s="51"/>
      <c r="CT706" s="51"/>
      <c r="CU706" s="51"/>
      <c r="CV706" s="51"/>
      <c r="CW706" s="51"/>
      <c r="CX706" s="51"/>
      <c r="CY706" s="51"/>
      <c r="CZ706" s="51"/>
      <c r="DA706" s="51"/>
      <c r="DB706" s="51"/>
      <c r="DC706" s="51"/>
      <c r="DD706" s="51"/>
      <c r="DE706" s="51"/>
      <c r="DF706" s="51"/>
    </row>
    <row r="707" spans="1:110">
      <c r="A707" s="62"/>
      <c r="C707" s="51"/>
      <c r="D707" s="67"/>
      <c r="E707" s="78"/>
      <c r="F707" s="51"/>
      <c r="G707" s="67"/>
      <c r="H707" s="51"/>
      <c r="I707" s="51"/>
      <c r="J707" s="51"/>
      <c r="K707" s="67"/>
      <c r="L707" s="72"/>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c r="AN707" s="51"/>
      <c r="AO707" s="51"/>
      <c r="AP707" s="51"/>
      <c r="AQ707" s="51"/>
      <c r="AR707" s="51"/>
      <c r="AS707" s="51"/>
      <c r="AT707" s="51"/>
      <c r="AU707" s="51"/>
      <c r="AV707" s="51"/>
      <c r="AW707" s="51"/>
      <c r="AX707" s="51"/>
      <c r="AY707" s="51"/>
      <c r="AZ707" s="51"/>
      <c r="BA707" s="51"/>
      <c r="BB707" s="51"/>
      <c r="BC707" s="51"/>
      <c r="BD707" s="51"/>
      <c r="BE707" s="51"/>
      <c r="BF707" s="51"/>
      <c r="BG707" s="51"/>
      <c r="BH707" s="51"/>
      <c r="BI707" s="51"/>
      <c r="BJ707" s="51"/>
      <c r="BK707" s="51"/>
      <c r="BL707" s="51"/>
      <c r="BM707" s="51"/>
      <c r="BN707" s="51"/>
      <c r="BO707" s="51"/>
      <c r="BP707" s="51"/>
      <c r="BQ707" s="51"/>
      <c r="BR707" s="51"/>
      <c r="BS707" s="51"/>
      <c r="BT707" s="51"/>
      <c r="BU707" s="51"/>
      <c r="BV707" s="51"/>
      <c r="BW707" s="51"/>
      <c r="BX707" s="51"/>
      <c r="BY707" s="51"/>
      <c r="BZ707" s="51"/>
      <c r="CA707" s="51"/>
      <c r="CB707" s="51"/>
      <c r="CC707" s="51"/>
      <c r="CD707" s="51"/>
      <c r="CE707" s="51"/>
      <c r="CF707" s="51"/>
      <c r="CG707" s="51"/>
      <c r="CH707" s="51"/>
      <c r="CI707" s="51"/>
      <c r="CJ707" s="51"/>
      <c r="CK707" s="51"/>
      <c r="CL707" s="51"/>
      <c r="CM707" s="51"/>
      <c r="CN707" s="51"/>
      <c r="CO707" s="51"/>
      <c r="CP707" s="51"/>
      <c r="CQ707" s="51"/>
      <c r="CR707" s="51"/>
      <c r="CS707" s="51"/>
      <c r="CT707" s="51"/>
      <c r="CU707" s="51"/>
      <c r="CV707" s="51"/>
      <c r="CW707" s="51"/>
      <c r="CX707" s="51"/>
      <c r="CY707" s="51"/>
      <c r="CZ707" s="51"/>
      <c r="DA707" s="51"/>
      <c r="DB707" s="51"/>
      <c r="DC707" s="51"/>
      <c r="DD707" s="51"/>
      <c r="DE707" s="51"/>
      <c r="DF707" s="51"/>
    </row>
    <row r="708" spans="1:110">
      <c r="A708" s="62"/>
      <c r="C708" s="51"/>
      <c r="D708" s="67"/>
      <c r="E708" s="78"/>
      <c r="F708" s="51"/>
      <c r="G708" s="67"/>
      <c r="H708" s="51"/>
      <c r="I708" s="51"/>
      <c r="J708" s="51"/>
      <c r="K708" s="67"/>
      <c r="L708" s="72"/>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51"/>
      <c r="AY708" s="51"/>
      <c r="AZ708" s="51"/>
      <c r="BA708" s="51"/>
      <c r="BB708" s="51"/>
      <c r="BC708" s="51"/>
      <c r="BD708" s="51"/>
      <c r="BE708" s="51"/>
      <c r="BF708" s="51"/>
      <c r="BG708" s="51"/>
      <c r="BH708" s="51"/>
      <c r="BI708" s="51"/>
      <c r="BJ708" s="51"/>
      <c r="BK708" s="51"/>
      <c r="BL708" s="51"/>
      <c r="BM708" s="51"/>
      <c r="BN708" s="51"/>
      <c r="BO708" s="51"/>
      <c r="BP708" s="51"/>
      <c r="BQ708" s="51"/>
      <c r="BR708" s="51"/>
      <c r="BS708" s="51"/>
      <c r="BT708" s="51"/>
      <c r="BU708" s="51"/>
      <c r="BV708" s="51"/>
      <c r="BW708" s="51"/>
      <c r="BX708" s="51"/>
      <c r="BY708" s="51"/>
      <c r="BZ708" s="51"/>
      <c r="CA708" s="51"/>
      <c r="CB708" s="51"/>
      <c r="CC708" s="51"/>
      <c r="CD708" s="51"/>
      <c r="CE708" s="51"/>
      <c r="CF708" s="51"/>
      <c r="CG708" s="51"/>
      <c r="CH708" s="51"/>
      <c r="CI708" s="51"/>
      <c r="CJ708" s="51"/>
      <c r="CK708" s="51"/>
      <c r="CL708" s="51"/>
      <c r="CM708" s="51"/>
      <c r="CN708" s="51"/>
      <c r="CO708" s="51"/>
      <c r="CP708" s="51"/>
      <c r="CQ708" s="51"/>
      <c r="CR708" s="51"/>
      <c r="CS708" s="51"/>
      <c r="CT708" s="51"/>
      <c r="CU708" s="51"/>
      <c r="CV708" s="51"/>
      <c r="CW708" s="51"/>
      <c r="CX708" s="51"/>
      <c r="CY708" s="51"/>
      <c r="CZ708" s="51"/>
      <c r="DA708" s="51"/>
      <c r="DB708" s="51"/>
      <c r="DC708" s="51"/>
      <c r="DD708" s="51"/>
      <c r="DE708" s="51"/>
      <c r="DF708" s="51"/>
    </row>
    <row r="709" spans="1:110">
      <c r="A709" s="62"/>
      <c r="C709" s="51"/>
      <c r="D709" s="67"/>
      <c r="E709" s="78"/>
      <c r="F709" s="51"/>
      <c r="G709" s="67"/>
      <c r="H709" s="51"/>
      <c r="I709" s="51"/>
      <c r="J709" s="51"/>
      <c r="K709" s="67"/>
      <c r="L709" s="72"/>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c r="AN709" s="51"/>
      <c r="AO709" s="51"/>
      <c r="AP709" s="51"/>
      <c r="AQ709" s="51"/>
      <c r="AR709" s="51"/>
      <c r="AS709" s="51"/>
      <c r="AT709" s="51"/>
      <c r="AU709" s="51"/>
      <c r="AV709" s="51"/>
      <c r="AW709" s="51"/>
      <c r="AX709" s="51"/>
      <c r="AY709" s="51"/>
      <c r="AZ709" s="51"/>
      <c r="BA709" s="51"/>
      <c r="BB709" s="51"/>
      <c r="BC709" s="51"/>
      <c r="BD709" s="51"/>
      <c r="BE709" s="51"/>
      <c r="BF709" s="51"/>
      <c r="BG709" s="51"/>
      <c r="BH709" s="51"/>
      <c r="BI709" s="51"/>
      <c r="BJ709" s="51"/>
      <c r="BK709" s="51"/>
      <c r="BL709" s="51"/>
      <c r="BM709" s="51"/>
      <c r="BN709" s="51"/>
      <c r="BO709" s="51"/>
      <c r="BP709" s="51"/>
      <c r="BQ709" s="51"/>
      <c r="BR709" s="51"/>
      <c r="BS709" s="51"/>
      <c r="BT709" s="51"/>
      <c r="BU709" s="51"/>
      <c r="BV709" s="51"/>
      <c r="BW709" s="51"/>
      <c r="BX709" s="51"/>
      <c r="BY709" s="51"/>
      <c r="BZ709" s="51"/>
      <c r="CA709" s="51"/>
      <c r="CB709" s="51"/>
      <c r="CC709" s="51"/>
      <c r="CD709" s="51"/>
      <c r="CE709" s="51"/>
      <c r="CF709" s="51"/>
      <c r="CG709" s="51"/>
      <c r="CH709" s="51"/>
      <c r="CI709" s="51"/>
      <c r="CJ709" s="51"/>
      <c r="CK709" s="51"/>
      <c r="CL709" s="51"/>
      <c r="CM709" s="51"/>
      <c r="CN709" s="51"/>
      <c r="CO709" s="51"/>
      <c r="CP709" s="51"/>
      <c r="CQ709" s="51"/>
      <c r="CR709" s="51"/>
      <c r="CS709" s="51"/>
      <c r="CT709" s="51"/>
      <c r="CU709" s="51"/>
      <c r="CV709" s="51"/>
      <c r="CW709" s="51"/>
      <c r="CX709" s="51"/>
      <c r="CY709" s="51"/>
      <c r="CZ709" s="51"/>
      <c r="DA709" s="51"/>
      <c r="DB709" s="51"/>
      <c r="DC709" s="51"/>
      <c r="DD709" s="51"/>
      <c r="DE709" s="51"/>
      <c r="DF709" s="51"/>
    </row>
    <row r="710" spans="1:110">
      <c r="A710" s="62"/>
      <c r="C710" s="51"/>
      <c r="D710" s="67"/>
      <c r="E710" s="78"/>
      <c r="F710" s="51"/>
      <c r="G710" s="67"/>
      <c r="H710" s="51"/>
      <c r="I710" s="51"/>
      <c r="J710" s="51"/>
      <c r="K710" s="67"/>
      <c r="L710" s="72"/>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c r="AN710" s="51"/>
      <c r="AO710" s="51"/>
      <c r="AP710" s="51"/>
      <c r="AQ710" s="51"/>
      <c r="AR710" s="51"/>
      <c r="AS710" s="51"/>
      <c r="AT710" s="51"/>
      <c r="AU710" s="51"/>
      <c r="AV710" s="51"/>
      <c r="AW710" s="51"/>
      <c r="AX710" s="51"/>
      <c r="AY710" s="51"/>
      <c r="AZ710" s="51"/>
      <c r="BA710" s="51"/>
      <c r="BB710" s="51"/>
      <c r="BC710" s="51"/>
      <c r="BD710" s="51"/>
      <c r="BE710" s="51"/>
      <c r="BF710" s="51"/>
      <c r="BG710" s="51"/>
      <c r="BH710" s="51"/>
      <c r="BI710" s="51"/>
      <c r="BJ710" s="51"/>
      <c r="BK710" s="51"/>
      <c r="BL710" s="51"/>
      <c r="BM710" s="51"/>
      <c r="BN710" s="51"/>
      <c r="BO710" s="51"/>
      <c r="BP710" s="51"/>
      <c r="BQ710" s="51"/>
      <c r="BR710" s="51"/>
      <c r="BS710" s="51"/>
      <c r="BT710" s="51"/>
      <c r="BU710" s="51"/>
      <c r="BV710" s="51"/>
      <c r="BW710" s="51"/>
      <c r="BX710" s="51"/>
      <c r="BY710" s="51"/>
      <c r="BZ710" s="51"/>
      <c r="CA710" s="51"/>
      <c r="CB710" s="51"/>
      <c r="CC710" s="51"/>
      <c r="CD710" s="51"/>
      <c r="CE710" s="51"/>
      <c r="CF710" s="51"/>
      <c r="CG710" s="51"/>
      <c r="CH710" s="51"/>
      <c r="CI710" s="51"/>
      <c r="CJ710" s="51"/>
      <c r="CK710" s="51"/>
      <c r="CL710" s="51"/>
      <c r="CM710" s="51"/>
      <c r="CN710" s="51"/>
      <c r="CO710" s="51"/>
      <c r="CP710" s="51"/>
      <c r="CQ710" s="51"/>
      <c r="CR710" s="51"/>
      <c r="CS710" s="51"/>
      <c r="CT710" s="51"/>
      <c r="CU710" s="51"/>
      <c r="CV710" s="51"/>
      <c r="CW710" s="51"/>
      <c r="CX710" s="51"/>
      <c r="CY710" s="51"/>
      <c r="CZ710" s="51"/>
      <c r="DA710" s="51"/>
      <c r="DB710" s="51"/>
      <c r="DC710" s="51"/>
      <c r="DD710" s="51"/>
      <c r="DE710" s="51"/>
      <c r="DF710" s="51"/>
    </row>
    <row r="711" spans="1:110">
      <c r="A711" s="62"/>
      <c r="C711" s="51"/>
      <c r="D711" s="67"/>
      <c r="E711" s="78"/>
      <c r="F711" s="51"/>
      <c r="G711" s="67"/>
      <c r="H711" s="51"/>
      <c r="I711" s="51"/>
      <c r="J711" s="51"/>
      <c r="K711" s="67"/>
      <c r="L711" s="72"/>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c r="AN711" s="51"/>
      <c r="AO711" s="51"/>
      <c r="AP711" s="51"/>
      <c r="AQ711" s="51"/>
      <c r="AR711" s="51"/>
      <c r="AS711" s="51"/>
      <c r="AT711" s="51"/>
      <c r="AU711" s="51"/>
      <c r="AV711" s="51"/>
      <c r="AW711" s="51"/>
      <c r="AX711" s="51"/>
      <c r="AY711" s="51"/>
      <c r="AZ711" s="51"/>
      <c r="BA711" s="51"/>
      <c r="BB711" s="51"/>
      <c r="BC711" s="51"/>
      <c r="BD711" s="51"/>
      <c r="BE711" s="51"/>
      <c r="BF711" s="51"/>
      <c r="BG711" s="51"/>
      <c r="BH711" s="51"/>
      <c r="BI711" s="51"/>
      <c r="BJ711" s="51"/>
      <c r="BK711" s="51"/>
      <c r="BL711" s="51"/>
      <c r="BM711" s="51"/>
      <c r="BN711" s="51"/>
      <c r="BO711" s="51"/>
      <c r="BP711" s="51"/>
      <c r="BQ711" s="51"/>
      <c r="BR711" s="51"/>
      <c r="BS711" s="51"/>
      <c r="BT711" s="51"/>
      <c r="BU711" s="51"/>
      <c r="BV711" s="51"/>
      <c r="BW711" s="51"/>
      <c r="BX711" s="51"/>
      <c r="BY711" s="51"/>
      <c r="BZ711" s="51"/>
      <c r="CA711" s="51"/>
      <c r="CB711" s="51"/>
      <c r="CC711" s="51"/>
      <c r="CD711" s="51"/>
      <c r="CE711" s="51"/>
      <c r="CF711" s="51"/>
      <c r="CG711" s="51"/>
      <c r="CH711" s="51"/>
      <c r="CI711" s="51"/>
      <c r="CJ711" s="51"/>
      <c r="CK711" s="51"/>
      <c r="CL711" s="51"/>
      <c r="CM711" s="51"/>
      <c r="CN711" s="51"/>
      <c r="CO711" s="51"/>
      <c r="CP711" s="51"/>
      <c r="CQ711" s="51"/>
      <c r="CR711" s="51"/>
      <c r="CS711" s="51"/>
      <c r="CT711" s="51"/>
      <c r="CU711" s="51"/>
      <c r="CV711" s="51"/>
      <c r="CW711" s="51"/>
      <c r="CX711" s="51"/>
      <c r="CY711" s="51"/>
      <c r="CZ711" s="51"/>
      <c r="DA711" s="51"/>
      <c r="DB711" s="51"/>
      <c r="DC711" s="51"/>
      <c r="DD711" s="51"/>
      <c r="DE711" s="51"/>
      <c r="DF711" s="51"/>
    </row>
    <row r="712" spans="1:110">
      <c r="A712" s="62"/>
      <c r="C712" s="51"/>
      <c r="D712" s="67"/>
      <c r="E712" s="78"/>
      <c r="F712" s="51"/>
      <c r="G712" s="67"/>
      <c r="H712" s="51"/>
      <c r="I712" s="51"/>
      <c r="J712" s="51"/>
      <c r="K712" s="67"/>
      <c r="L712" s="72"/>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c r="AN712" s="51"/>
      <c r="AO712" s="51"/>
      <c r="AP712" s="51"/>
      <c r="AQ712" s="51"/>
      <c r="AR712" s="51"/>
      <c r="AS712" s="51"/>
      <c r="AT712" s="51"/>
      <c r="AU712" s="51"/>
      <c r="AV712" s="51"/>
      <c r="AW712" s="51"/>
      <c r="AX712" s="51"/>
      <c r="AY712" s="51"/>
      <c r="AZ712" s="51"/>
      <c r="BA712" s="51"/>
      <c r="BB712" s="51"/>
      <c r="BC712" s="51"/>
      <c r="BD712" s="51"/>
      <c r="BE712" s="51"/>
      <c r="BF712" s="51"/>
      <c r="BG712" s="51"/>
      <c r="BH712" s="51"/>
      <c r="BI712" s="51"/>
      <c r="BJ712" s="51"/>
      <c r="BK712" s="51"/>
      <c r="BL712" s="51"/>
      <c r="BM712" s="51"/>
      <c r="BN712" s="51"/>
      <c r="BO712" s="51"/>
      <c r="BP712" s="51"/>
      <c r="BQ712" s="51"/>
      <c r="BR712" s="51"/>
      <c r="BS712" s="51"/>
      <c r="BT712" s="51"/>
      <c r="BU712" s="51"/>
      <c r="BV712" s="51"/>
      <c r="BW712" s="51"/>
      <c r="BX712" s="51"/>
      <c r="BY712" s="51"/>
      <c r="BZ712" s="51"/>
      <c r="CA712" s="51"/>
      <c r="CB712" s="51"/>
      <c r="CC712" s="51"/>
      <c r="CD712" s="51"/>
      <c r="CE712" s="51"/>
      <c r="CF712" s="51"/>
      <c r="CG712" s="51"/>
      <c r="CH712" s="51"/>
      <c r="CI712" s="51"/>
      <c r="CJ712" s="51"/>
      <c r="CK712" s="51"/>
      <c r="CL712" s="51"/>
      <c r="CM712" s="51"/>
      <c r="CN712" s="51"/>
      <c r="CO712" s="51"/>
      <c r="CP712" s="51"/>
      <c r="CQ712" s="51"/>
      <c r="CR712" s="51"/>
      <c r="CS712" s="51"/>
      <c r="CT712" s="51"/>
      <c r="CU712" s="51"/>
      <c r="CV712" s="51"/>
      <c r="CW712" s="51"/>
      <c r="CX712" s="51"/>
      <c r="CY712" s="51"/>
      <c r="CZ712" s="51"/>
      <c r="DA712" s="51"/>
      <c r="DB712" s="51"/>
      <c r="DC712" s="51"/>
      <c r="DD712" s="51"/>
      <c r="DE712" s="51"/>
      <c r="DF712" s="51"/>
    </row>
    <row r="713" spans="1:110">
      <c r="A713" s="62"/>
      <c r="C713" s="51"/>
      <c r="D713" s="67"/>
      <c r="E713" s="78"/>
      <c r="F713" s="51"/>
      <c r="G713" s="67"/>
      <c r="H713" s="51"/>
      <c r="I713" s="51"/>
      <c r="J713" s="51"/>
      <c r="K713" s="67"/>
      <c r="L713" s="72"/>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c r="AN713" s="51"/>
      <c r="AO713" s="51"/>
      <c r="AP713" s="51"/>
      <c r="AQ713" s="51"/>
      <c r="AR713" s="51"/>
      <c r="AS713" s="51"/>
      <c r="AT713" s="51"/>
      <c r="AU713" s="51"/>
      <c r="AV713" s="51"/>
      <c r="AW713" s="51"/>
      <c r="AX713" s="51"/>
      <c r="AY713" s="51"/>
      <c r="AZ713" s="51"/>
      <c r="BA713" s="51"/>
      <c r="BB713" s="51"/>
      <c r="BC713" s="51"/>
      <c r="BD713" s="51"/>
      <c r="BE713" s="51"/>
      <c r="BF713" s="51"/>
      <c r="BG713" s="51"/>
      <c r="BH713" s="51"/>
      <c r="BI713" s="51"/>
      <c r="BJ713" s="51"/>
      <c r="BK713" s="51"/>
      <c r="BL713" s="51"/>
      <c r="BM713" s="51"/>
      <c r="BN713" s="51"/>
      <c r="BO713" s="51"/>
      <c r="BP713" s="51"/>
      <c r="BQ713" s="51"/>
      <c r="BR713" s="51"/>
      <c r="BS713" s="51"/>
      <c r="BT713" s="51"/>
      <c r="BU713" s="51"/>
      <c r="BV713" s="51"/>
      <c r="BW713" s="51"/>
      <c r="BX713" s="51"/>
      <c r="BY713" s="51"/>
      <c r="BZ713" s="51"/>
      <c r="CA713" s="51"/>
      <c r="CB713" s="51"/>
      <c r="CC713" s="51"/>
      <c r="CD713" s="51"/>
      <c r="CE713" s="51"/>
      <c r="CF713" s="51"/>
      <c r="CG713" s="51"/>
      <c r="CH713" s="51"/>
      <c r="CI713" s="51"/>
      <c r="CJ713" s="51"/>
      <c r="CK713" s="51"/>
      <c r="CL713" s="51"/>
      <c r="CM713" s="51"/>
      <c r="CN713" s="51"/>
      <c r="CO713" s="51"/>
      <c r="CP713" s="51"/>
      <c r="CQ713" s="51"/>
      <c r="CR713" s="51"/>
      <c r="CS713" s="51"/>
      <c r="CT713" s="51"/>
      <c r="CU713" s="51"/>
      <c r="CV713" s="51"/>
      <c r="CW713" s="51"/>
      <c r="CX713" s="51"/>
      <c r="CY713" s="51"/>
      <c r="CZ713" s="51"/>
      <c r="DA713" s="51"/>
      <c r="DB713" s="51"/>
      <c r="DC713" s="51"/>
      <c r="DD713" s="51"/>
      <c r="DE713" s="51"/>
      <c r="DF713" s="51"/>
    </row>
    <row r="714" spans="1:110">
      <c r="A714" s="62"/>
      <c r="C714" s="51"/>
      <c r="D714" s="67"/>
      <c r="E714" s="78"/>
      <c r="F714" s="51"/>
      <c r="G714" s="67"/>
      <c r="H714" s="51"/>
      <c r="I714" s="51"/>
      <c r="J714" s="51"/>
      <c r="K714" s="67"/>
      <c r="L714" s="72"/>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c r="AN714" s="51"/>
      <c r="AO714" s="51"/>
      <c r="AP714" s="51"/>
      <c r="AQ714" s="51"/>
      <c r="AR714" s="51"/>
      <c r="AS714" s="51"/>
      <c r="AT714" s="51"/>
      <c r="AU714" s="51"/>
      <c r="AV714" s="51"/>
      <c r="AW714" s="51"/>
      <c r="AX714" s="51"/>
      <c r="AY714" s="51"/>
      <c r="AZ714" s="51"/>
      <c r="BA714" s="51"/>
      <c r="BB714" s="51"/>
      <c r="BC714" s="51"/>
      <c r="BD714" s="51"/>
      <c r="BE714" s="51"/>
      <c r="BF714" s="51"/>
      <c r="BG714" s="51"/>
      <c r="BH714" s="51"/>
      <c r="BI714" s="51"/>
      <c r="BJ714" s="51"/>
      <c r="BK714" s="51"/>
      <c r="BL714" s="51"/>
      <c r="BM714" s="51"/>
      <c r="BN714" s="51"/>
      <c r="BO714" s="51"/>
      <c r="BP714" s="51"/>
      <c r="BQ714" s="51"/>
      <c r="BR714" s="51"/>
      <c r="BS714" s="51"/>
      <c r="BT714" s="51"/>
      <c r="BU714" s="51"/>
      <c r="BV714" s="51"/>
      <c r="BW714" s="51"/>
      <c r="BX714" s="51"/>
      <c r="BY714" s="51"/>
      <c r="BZ714" s="51"/>
      <c r="CA714" s="51"/>
      <c r="CB714" s="51"/>
      <c r="CC714" s="51"/>
      <c r="CD714" s="51"/>
      <c r="CE714" s="51"/>
      <c r="CF714" s="51"/>
      <c r="CG714" s="51"/>
      <c r="CH714" s="51"/>
      <c r="CI714" s="51"/>
      <c r="CJ714" s="51"/>
      <c r="CK714" s="51"/>
      <c r="CL714" s="51"/>
      <c r="CM714" s="51"/>
      <c r="CN714" s="51"/>
      <c r="CO714" s="51"/>
      <c r="CP714" s="51"/>
      <c r="CQ714" s="51"/>
      <c r="CR714" s="51"/>
      <c r="CS714" s="51"/>
      <c r="CT714" s="51"/>
      <c r="CU714" s="51"/>
      <c r="CV714" s="51"/>
      <c r="CW714" s="51"/>
      <c r="CX714" s="51"/>
      <c r="CY714" s="51"/>
      <c r="CZ714" s="51"/>
      <c r="DA714" s="51"/>
      <c r="DB714" s="51"/>
      <c r="DC714" s="51"/>
      <c r="DD714" s="51"/>
      <c r="DE714" s="51"/>
      <c r="DF714" s="51"/>
    </row>
    <row r="715" spans="1:110">
      <c r="A715" s="62"/>
      <c r="C715" s="51"/>
      <c r="D715" s="67"/>
      <c r="E715" s="78"/>
      <c r="F715" s="51"/>
      <c r="G715" s="67"/>
      <c r="H715" s="51"/>
      <c r="I715" s="51"/>
      <c r="J715" s="51"/>
      <c r="K715" s="67"/>
      <c r="L715" s="72"/>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c r="BH715" s="51"/>
      <c r="BI715" s="51"/>
      <c r="BJ715" s="51"/>
      <c r="BK715" s="51"/>
      <c r="BL715" s="51"/>
      <c r="BM715" s="51"/>
      <c r="BN715" s="51"/>
      <c r="BO715" s="51"/>
      <c r="BP715" s="51"/>
      <c r="BQ715" s="51"/>
      <c r="BR715" s="51"/>
      <c r="BS715" s="51"/>
      <c r="BT715" s="51"/>
      <c r="BU715" s="51"/>
      <c r="BV715" s="51"/>
      <c r="BW715" s="51"/>
      <c r="BX715" s="51"/>
      <c r="BY715" s="51"/>
      <c r="BZ715" s="51"/>
      <c r="CA715" s="51"/>
      <c r="CB715" s="51"/>
      <c r="CC715" s="51"/>
      <c r="CD715" s="51"/>
      <c r="CE715" s="51"/>
      <c r="CF715" s="51"/>
      <c r="CG715" s="51"/>
      <c r="CH715" s="51"/>
      <c r="CI715" s="51"/>
      <c r="CJ715" s="51"/>
      <c r="CK715" s="51"/>
      <c r="CL715" s="51"/>
      <c r="CM715" s="51"/>
      <c r="CN715" s="51"/>
      <c r="CO715" s="51"/>
      <c r="CP715" s="51"/>
      <c r="CQ715" s="51"/>
      <c r="CR715" s="51"/>
      <c r="CS715" s="51"/>
      <c r="CT715" s="51"/>
      <c r="CU715" s="51"/>
      <c r="CV715" s="51"/>
      <c r="CW715" s="51"/>
      <c r="CX715" s="51"/>
      <c r="CY715" s="51"/>
      <c r="CZ715" s="51"/>
      <c r="DA715" s="51"/>
      <c r="DB715" s="51"/>
      <c r="DC715" s="51"/>
      <c r="DD715" s="51"/>
      <c r="DE715" s="51"/>
      <c r="DF715" s="51"/>
    </row>
    <row r="716" spans="1:110">
      <c r="A716" s="62"/>
      <c r="C716" s="51"/>
      <c r="D716" s="67"/>
      <c r="E716" s="78"/>
      <c r="F716" s="51"/>
      <c r="G716" s="67"/>
      <c r="H716" s="51"/>
      <c r="I716" s="51"/>
      <c r="J716" s="51"/>
      <c r="K716" s="67"/>
      <c r="L716" s="72"/>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c r="AK716" s="51"/>
      <c r="AL716" s="51"/>
      <c r="AM716" s="51"/>
      <c r="AN716" s="51"/>
      <c r="AO716" s="51"/>
      <c r="AP716" s="51"/>
      <c r="AQ716" s="51"/>
      <c r="AR716" s="51"/>
      <c r="AS716" s="51"/>
      <c r="AT716" s="51"/>
      <c r="AU716" s="51"/>
      <c r="AV716" s="51"/>
      <c r="AW716" s="51"/>
      <c r="AX716" s="51"/>
      <c r="AY716" s="51"/>
      <c r="AZ716" s="51"/>
      <c r="BA716" s="51"/>
      <c r="BB716" s="51"/>
      <c r="BC716" s="51"/>
      <c r="BD716" s="51"/>
      <c r="BE716" s="51"/>
      <c r="BF716" s="51"/>
      <c r="BG716" s="51"/>
      <c r="BH716" s="51"/>
      <c r="BI716" s="51"/>
      <c r="BJ716" s="51"/>
      <c r="BK716" s="51"/>
      <c r="BL716" s="51"/>
      <c r="BM716" s="51"/>
      <c r="BN716" s="51"/>
      <c r="BO716" s="51"/>
      <c r="BP716" s="51"/>
      <c r="BQ716" s="51"/>
      <c r="BR716" s="51"/>
      <c r="BS716" s="51"/>
      <c r="BT716" s="51"/>
      <c r="BU716" s="51"/>
      <c r="BV716" s="51"/>
      <c r="BW716" s="51"/>
      <c r="BX716" s="51"/>
      <c r="BY716" s="51"/>
      <c r="BZ716" s="51"/>
      <c r="CA716" s="51"/>
      <c r="CB716" s="51"/>
      <c r="CC716" s="51"/>
      <c r="CD716" s="51"/>
      <c r="CE716" s="51"/>
      <c r="CF716" s="51"/>
      <c r="CG716" s="51"/>
      <c r="CH716" s="51"/>
      <c r="CI716" s="51"/>
      <c r="CJ716" s="51"/>
      <c r="CK716" s="51"/>
      <c r="CL716" s="51"/>
      <c r="CM716" s="51"/>
      <c r="CN716" s="51"/>
      <c r="CO716" s="51"/>
      <c r="CP716" s="51"/>
      <c r="CQ716" s="51"/>
      <c r="CR716" s="51"/>
      <c r="CS716" s="51"/>
      <c r="CT716" s="51"/>
      <c r="CU716" s="51"/>
      <c r="CV716" s="51"/>
      <c r="CW716" s="51"/>
      <c r="CX716" s="51"/>
      <c r="CY716" s="51"/>
      <c r="CZ716" s="51"/>
      <c r="DA716" s="51"/>
      <c r="DB716" s="51"/>
      <c r="DC716" s="51"/>
      <c r="DD716" s="51"/>
      <c r="DE716" s="51"/>
      <c r="DF716" s="51"/>
    </row>
    <row r="717" spans="1:110">
      <c r="A717" s="62"/>
      <c r="C717" s="51"/>
      <c r="D717" s="67"/>
      <c r="E717" s="78"/>
      <c r="F717" s="51"/>
      <c r="G717" s="67"/>
      <c r="H717" s="51"/>
      <c r="I717" s="51"/>
      <c r="J717" s="51"/>
      <c r="K717" s="67"/>
      <c r="L717" s="72"/>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c r="AJ717" s="51"/>
      <c r="AK717" s="51"/>
      <c r="AL717" s="51"/>
      <c r="AM717" s="51"/>
      <c r="AN717" s="51"/>
      <c r="AO717" s="51"/>
      <c r="AP717" s="51"/>
      <c r="AQ717" s="51"/>
      <c r="AR717" s="51"/>
      <c r="AS717" s="51"/>
      <c r="AT717" s="51"/>
      <c r="AU717" s="51"/>
      <c r="AV717" s="51"/>
      <c r="AW717" s="51"/>
      <c r="AX717" s="51"/>
      <c r="AY717" s="51"/>
      <c r="AZ717" s="51"/>
      <c r="BA717" s="51"/>
      <c r="BB717" s="51"/>
      <c r="BC717" s="51"/>
      <c r="BD717" s="51"/>
      <c r="BE717" s="51"/>
      <c r="BF717" s="51"/>
      <c r="BG717" s="51"/>
      <c r="BH717" s="51"/>
      <c r="BI717" s="51"/>
      <c r="BJ717" s="51"/>
      <c r="BK717" s="51"/>
      <c r="BL717" s="51"/>
      <c r="BM717" s="51"/>
      <c r="BN717" s="51"/>
      <c r="BO717" s="51"/>
      <c r="BP717" s="51"/>
      <c r="BQ717" s="51"/>
      <c r="BR717" s="51"/>
      <c r="BS717" s="51"/>
      <c r="BT717" s="51"/>
      <c r="BU717" s="51"/>
      <c r="BV717" s="51"/>
      <c r="BW717" s="51"/>
      <c r="BX717" s="51"/>
      <c r="BY717" s="51"/>
      <c r="BZ717" s="51"/>
      <c r="CA717" s="51"/>
      <c r="CB717" s="51"/>
      <c r="CC717" s="51"/>
      <c r="CD717" s="51"/>
      <c r="CE717" s="51"/>
      <c r="CF717" s="51"/>
      <c r="CG717" s="51"/>
      <c r="CH717" s="51"/>
      <c r="CI717" s="51"/>
      <c r="CJ717" s="51"/>
      <c r="CK717" s="51"/>
      <c r="CL717" s="51"/>
      <c r="CM717" s="51"/>
      <c r="CN717" s="51"/>
      <c r="CO717" s="51"/>
      <c r="CP717" s="51"/>
      <c r="CQ717" s="51"/>
      <c r="CR717" s="51"/>
      <c r="CS717" s="51"/>
      <c r="CT717" s="51"/>
      <c r="CU717" s="51"/>
      <c r="CV717" s="51"/>
      <c r="CW717" s="51"/>
      <c r="CX717" s="51"/>
      <c r="CY717" s="51"/>
      <c r="CZ717" s="51"/>
      <c r="DA717" s="51"/>
      <c r="DB717" s="51"/>
      <c r="DC717" s="51"/>
      <c r="DD717" s="51"/>
      <c r="DE717" s="51"/>
      <c r="DF717" s="51"/>
    </row>
    <row r="718" spans="1:110">
      <c r="A718" s="62"/>
      <c r="C718" s="51"/>
      <c r="D718" s="67"/>
      <c r="E718" s="78"/>
      <c r="F718" s="51"/>
      <c r="G718" s="67"/>
      <c r="H718" s="51"/>
      <c r="I718" s="51"/>
      <c r="J718" s="51"/>
      <c r="K718" s="67"/>
      <c r="L718" s="72"/>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c r="AN718" s="51"/>
      <c r="AO718" s="51"/>
      <c r="AP718" s="51"/>
      <c r="AQ718" s="51"/>
      <c r="AR718" s="51"/>
      <c r="AS718" s="51"/>
      <c r="AT718" s="51"/>
      <c r="AU718" s="51"/>
      <c r="AV718" s="51"/>
      <c r="AW718" s="51"/>
      <c r="AX718" s="51"/>
      <c r="AY718" s="51"/>
      <c r="AZ718" s="51"/>
      <c r="BA718" s="51"/>
      <c r="BB718" s="51"/>
      <c r="BC718" s="51"/>
      <c r="BD718" s="51"/>
      <c r="BE718" s="51"/>
      <c r="BF718" s="51"/>
      <c r="BG718" s="51"/>
      <c r="BH718" s="51"/>
      <c r="BI718" s="51"/>
      <c r="BJ718" s="51"/>
      <c r="BK718" s="51"/>
      <c r="BL718" s="51"/>
      <c r="BM718" s="51"/>
      <c r="BN718" s="51"/>
      <c r="BO718" s="51"/>
      <c r="BP718" s="51"/>
      <c r="BQ718" s="51"/>
      <c r="BR718" s="51"/>
      <c r="BS718" s="51"/>
      <c r="BT718" s="51"/>
      <c r="BU718" s="51"/>
      <c r="BV718" s="51"/>
      <c r="BW718" s="51"/>
      <c r="BX718" s="51"/>
      <c r="BY718" s="51"/>
      <c r="BZ718" s="51"/>
      <c r="CA718" s="51"/>
      <c r="CB718" s="51"/>
      <c r="CC718" s="51"/>
      <c r="CD718" s="51"/>
      <c r="CE718" s="51"/>
      <c r="CF718" s="51"/>
      <c r="CG718" s="51"/>
      <c r="CH718" s="51"/>
      <c r="CI718" s="51"/>
      <c r="CJ718" s="51"/>
      <c r="CK718" s="51"/>
      <c r="CL718" s="51"/>
      <c r="CM718" s="51"/>
      <c r="CN718" s="51"/>
      <c r="CO718" s="51"/>
      <c r="CP718" s="51"/>
      <c r="CQ718" s="51"/>
      <c r="CR718" s="51"/>
      <c r="CS718" s="51"/>
      <c r="CT718" s="51"/>
      <c r="CU718" s="51"/>
      <c r="CV718" s="51"/>
      <c r="CW718" s="51"/>
      <c r="CX718" s="51"/>
      <c r="CY718" s="51"/>
      <c r="CZ718" s="51"/>
      <c r="DA718" s="51"/>
      <c r="DB718" s="51"/>
      <c r="DC718" s="51"/>
      <c r="DD718" s="51"/>
      <c r="DE718" s="51"/>
      <c r="DF718" s="51"/>
    </row>
    <row r="719" spans="1:110">
      <c r="A719" s="62"/>
      <c r="C719" s="51"/>
      <c r="D719" s="67"/>
      <c r="E719" s="78"/>
      <c r="F719" s="51"/>
      <c r="G719" s="67"/>
      <c r="H719" s="51"/>
      <c r="I719" s="51"/>
      <c r="J719" s="51"/>
      <c r="K719" s="67"/>
      <c r="L719" s="72"/>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c r="AK719" s="51"/>
      <c r="AL719" s="51"/>
      <c r="AM719" s="51"/>
      <c r="AN719" s="51"/>
      <c r="AO719" s="51"/>
      <c r="AP719" s="51"/>
      <c r="AQ719" s="51"/>
      <c r="AR719" s="51"/>
      <c r="AS719" s="51"/>
      <c r="AT719" s="51"/>
      <c r="AU719" s="51"/>
      <c r="AV719" s="51"/>
      <c r="AW719" s="51"/>
      <c r="AX719" s="51"/>
      <c r="AY719" s="51"/>
      <c r="AZ719" s="51"/>
      <c r="BA719" s="51"/>
      <c r="BB719" s="51"/>
      <c r="BC719" s="51"/>
      <c r="BD719" s="51"/>
      <c r="BE719" s="51"/>
      <c r="BF719" s="51"/>
      <c r="BG719" s="51"/>
      <c r="BH719" s="51"/>
      <c r="BI719" s="51"/>
      <c r="BJ719" s="51"/>
      <c r="BK719" s="51"/>
      <c r="BL719" s="51"/>
      <c r="BM719" s="51"/>
      <c r="BN719" s="51"/>
      <c r="BO719" s="51"/>
      <c r="BP719" s="51"/>
      <c r="BQ719" s="51"/>
      <c r="BR719" s="51"/>
      <c r="BS719" s="51"/>
      <c r="BT719" s="51"/>
      <c r="BU719" s="51"/>
      <c r="BV719" s="51"/>
      <c r="BW719" s="51"/>
      <c r="BX719" s="51"/>
      <c r="BY719" s="51"/>
      <c r="BZ719" s="51"/>
      <c r="CA719" s="51"/>
      <c r="CB719" s="51"/>
      <c r="CC719" s="51"/>
      <c r="CD719" s="51"/>
      <c r="CE719" s="51"/>
      <c r="CF719" s="51"/>
      <c r="CG719" s="51"/>
      <c r="CH719" s="51"/>
      <c r="CI719" s="51"/>
      <c r="CJ719" s="51"/>
      <c r="CK719" s="51"/>
      <c r="CL719" s="51"/>
      <c r="CM719" s="51"/>
      <c r="CN719" s="51"/>
      <c r="CO719" s="51"/>
      <c r="CP719" s="51"/>
      <c r="CQ719" s="51"/>
      <c r="CR719" s="51"/>
      <c r="CS719" s="51"/>
      <c r="CT719" s="51"/>
      <c r="CU719" s="51"/>
      <c r="CV719" s="51"/>
      <c r="CW719" s="51"/>
      <c r="CX719" s="51"/>
      <c r="CY719" s="51"/>
      <c r="CZ719" s="51"/>
      <c r="DA719" s="51"/>
      <c r="DB719" s="51"/>
      <c r="DC719" s="51"/>
      <c r="DD719" s="51"/>
      <c r="DE719" s="51"/>
      <c r="DF719" s="51"/>
    </row>
    <row r="720" spans="1:110">
      <c r="A720" s="62"/>
      <c r="C720" s="51"/>
      <c r="D720" s="67"/>
      <c r="E720" s="78"/>
      <c r="F720" s="51"/>
      <c r="G720" s="67"/>
      <c r="H720" s="51"/>
      <c r="I720" s="51"/>
      <c r="J720" s="51"/>
      <c r="K720" s="67"/>
      <c r="L720" s="72"/>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c r="AN720" s="51"/>
      <c r="AO720" s="51"/>
      <c r="AP720" s="51"/>
      <c r="AQ720" s="51"/>
      <c r="AR720" s="51"/>
      <c r="AS720" s="51"/>
      <c r="AT720" s="51"/>
      <c r="AU720" s="51"/>
      <c r="AV720" s="51"/>
      <c r="AW720" s="51"/>
      <c r="AX720" s="51"/>
      <c r="AY720" s="51"/>
      <c r="AZ720" s="51"/>
      <c r="BA720" s="51"/>
      <c r="BB720" s="51"/>
      <c r="BC720" s="51"/>
      <c r="BD720" s="51"/>
      <c r="BE720" s="51"/>
      <c r="BF720" s="51"/>
      <c r="BG720" s="51"/>
      <c r="BH720" s="51"/>
      <c r="BI720" s="51"/>
      <c r="BJ720" s="51"/>
      <c r="BK720" s="51"/>
      <c r="BL720" s="51"/>
      <c r="BM720" s="51"/>
      <c r="BN720" s="51"/>
      <c r="BO720" s="51"/>
      <c r="BP720" s="51"/>
      <c r="BQ720" s="51"/>
      <c r="BR720" s="51"/>
      <c r="BS720" s="51"/>
      <c r="BT720" s="51"/>
      <c r="BU720" s="51"/>
      <c r="BV720" s="51"/>
      <c r="BW720" s="51"/>
      <c r="BX720" s="51"/>
      <c r="BY720" s="51"/>
      <c r="BZ720" s="51"/>
      <c r="CA720" s="51"/>
      <c r="CB720" s="51"/>
      <c r="CC720" s="51"/>
      <c r="CD720" s="51"/>
      <c r="CE720" s="51"/>
      <c r="CF720" s="51"/>
      <c r="CG720" s="51"/>
      <c r="CH720" s="51"/>
      <c r="CI720" s="51"/>
      <c r="CJ720" s="51"/>
      <c r="CK720" s="51"/>
      <c r="CL720" s="51"/>
      <c r="CM720" s="51"/>
      <c r="CN720" s="51"/>
      <c r="CO720" s="51"/>
      <c r="CP720" s="51"/>
      <c r="CQ720" s="51"/>
      <c r="CR720" s="51"/>
      <c r="CS720" s="51"/>
      <c r="CT720" s="51"/>
      <c r="CU720" s="51"/>
      <c r="CV720" s="51"/>
      <c r="CW720" s="51"/>
      <c r="CX720" s="51"/>
      <c r="CY720" s="51"/>
      <c r="CZ720" s="51"/>
      <c r="DA720" s="51"/>
      <c r="DB720" s="51"/>
      <c r="DC720" s="51"/>
      <c r="DD720" s="51"/>
      <c r="DE720" s="51"/>
      <c r="DF720" s="51"/>
    </row>
    <row r="721" spans="1:110">
      <c r="A721" s="62"/>
      <c r="C721" s="51"/>
      <c r="D721" s="67"/>
      <c r="E721" s="78"/>
      <c r="F721" s="51"/>
      <c r="G721" s="67"/>
      <c r="H721" s="51"/>
      <c r="I721" s="51"/>
      <c r="J721" s="51"/>
      <c r="K721" s="67"/>
      <c r="L721" s="72"/>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c r="AN721" s="51"/>
      <c r="AO721" s="51"/>
      <c r="AP721" s="51"/>
      <c r="AQ721" s="51"/>
      <c r="AR721" s="51"/>
      <c r="AS721" s="51"/>
      <c r="AT721" s="51"/>
      <c r="AU721" s="51"/>
      <c r="AV721" s="51"/>
      <c r="AW721" s="51"/>
      <c r="AX721" s="51"/>
      <c r="AY721" s="51"/>
      <c r="AZ721" s="51"/>
      <c r="BA721" s="51"/>
      <c r="BB721" s="51"/>
      <c r="BC721" s="51"/>
      <c r="BD721" s="51"/>
      <c r="BE721" s="51"/>
      <c r="BF721" s="51"/>
      <c r="BG721" s="51"/>
      <c r="BH721" s="51"/>
      <c r="BI721" s="51"/>
      <c r="BJ721" s="51"/>
      <c r="BK721" s="51"/>
      <c r="BL721" s="51"/>
      <c r="BM721" s="51"/>
      <c r="BN721" s="51"/>
      <c r="BO721" s="51"/>
      <c r="BP721" s="51"/>
      <c r="BQ721" s="51"/>
      <c r="BR721" s="51"/>
      <c r="BS721" s="51"/>
      <c r="BT721" s="51"/>
      <c r="BU721" s="51"/>
      <c r="BV721" s="51"/>
      <c r="BW721" s="51"/>
      <c r="BX721" s="51"/>
      <c r="BY721" s="51"/>
      <c r="BZ721" s="51"/>
      <c r="CA721" s="51"/>
      <c r="CB721" s="51"/>
      <c r="CC721" s="51"/>
      <c r="CD721" s="51"/>
      <c r="CE721" s="51"/>
      <c r="CF721" s="51"/>
      <c r="CG721" s="51"/>
      <c r="CH721" s="51"/>
      <c r="CI721" s="51"/>
      <c r="CJ721" s="51"/>
      <c r="CK721" s="51"/>
      <c r="CL721" s="51"/>
      <c r="CM721" s="51"/>
      <c r="CN721" s="51"/>
      <c r="CO721" s="51"/>
      <c r="CP721" s="51"/>
      <c r="CQ721" s="51"/>
      <c r="CR721" s="51"/>
      <c r="CS721" s="51"/>
      <c r="CT721" s="51"/>
      <c r="CU721" s="51"/>
      <c r="CV721" s="51"/>
      <c r="CW721" s="51"/>
      <c r="CX721" s="51"/>
      <c r="CY721" s="51"/>
      <c r="CZ721" s="51"/>
      <c r="DA721" s="51"/>
      <c r="DB721" s="51"/>
      <c r="DC721" s="51"/>
      <c r="DD721" s="51"/>
      <c r="DE721" s="51"/>
      <c r="DF721" s="51"/>
    </row>
    <row r="722" spans="1:110">
      <c r="A722" s="62"/>
      <c r="C722" s="51"/>
      <c r="D722" s="67"/>
      <c r="E722" s="78"/>
      <c r="F722" s="51"/>
      <c r="G722" s="67"/>
      <c r="H722" s="51"/>
      <c r="I722" s="51"/>
      <c r="J722" s="51"/>
      <c r="K722" s="67"/>
      <c r="L722" s="72"/>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c r="AN722" s="51"/>
      <c r="AO722" s="51"/>
      <c r="AP722" s="51"/>
      <c r="AQ722" s="51"/>
      <c r="AR722" s="51"/>
      <c r="AS722" s="51"/>
      <c r="AT722" s="51"/>
      <c r="AU722" s="51"/>
      <c r="AV722" s="51"/>
      <c r="AW722" s="51"/>
      <c r="AX722" s="51"/>
      <c r="AY722" s="51"/>
      <c r="AZ722" s="51"/>
      <c r="BA722" s="51"/>
      <c r="BB722" s="51"/>
      <c r="BC722" s="51"/>
      <c r="BD722" s="51"/>
      <c r="BE722" s="51"/>
      <c r="BF722" s="51"/>
      <c r="BG722" s="51"/>
      <c r="BH722" s="51"/>
      <c r="BI722" s="51"/>
      <c r="BJ722" s="51"/>
      <c r="BK722" s="51"/>
      <c r="BL722" s="51"/>
      <c r="BM722" s="51"/>
      <c r="BN722" s="51"/>
      <c r="BO722" s="51"/>
      <c r="BP722" s="51"/>
      <c r="BQ722" s="51"/>
      <c r="BR722" s="51"/>
      <c r="BS722" s="51"/>
      <c r="BT722" s="51"/>
      <c r="BU722" s="51"/>
      <c r="BV722" s="51"/>
      <c r="BW722" s="51"/>
      <c r="BX722" s="51"/>
      <c r="BY722" s="51"/>
      <c r="BZ722" s="51"/>
      <c r="CA722" s="51"/>
      <c r="CB722" s="51"/>
      <c r="CC722" s="51"/>
      <c r="CD722" s="51"/>
      <c r="CE722" s="51"/>
      <c r="CF722" s="51"/>
      <c r="CG722" s="51"/>
      <c r="CH722" s="51"/>
      <c r="CI722" s="51"/>
      <c r="CJ722" s="51"/>
      <c r="CK722" s="51"/>
      <c r="CL722" s="51"/>
      <c r="CM722" s="51"/>
      <c r="CN722" s="51"/>
      <c r="CO722" s="51"/>
      <c r="CP722" s="51"/>
      <c r="CQ722" s="51"/>
      <c r="CR722" s="51"/>
      <c r="CS722" s="51"/>
      <c r="CT722" s="51"/>
      <c r="CU722" s="51"/>
      <c r="CV722" s="51"/>
      <c r="CW722" s="51"/>
      <c r="CX722" s="51"/>
      <c r="CY722" s="51"/>
      <c r="CZ722" s="51"/>
      <c r="DA722" s="51"/>
      <c r="DB722" s="51"/>
      <c r="DC722" s="51"/>
      <c r="DD722" s="51"/>
      <c r="DE722" s="51"/>
      <c r="DF722" s="51"/>
    </row>
    <row r="723" spans="1:110">
      <c r="A723" s="62"/>
      <c r="C723" s="51"/>
      <c r="D723" s="67"/>
      <c r="E723" s="78"/>
      <c r="F723" s="51"/>
      <c r="G723" s="67"/>
      <c r="H723" s="51"/>
      <c r="I723" s="51"/>
      <c r="J723" s="51"/>
      <c r="K723" s="67"/>
      <c r="L723" s="72"/>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c r="AK723" s="51"/>
      <c r="AL723" s="51"/>
      <c r="AM723" s="51"/>
      <c r="AN723" s="51"/>
      <c r="AO723" s="51"/>
      <c r="AP723" s="51"/>
      <c r="AQ723" s="51"/>
      <c r="AR723" s="51"/>
      <c r="AS723" s="51"/>
      <c r="AT723" s="51"/>
      <c r="AU723" s="51"/>
      <c r="AV723" s="51"/>
      <c r="AW723" s="51"/>
      <c r="AX723" s="51"/>
      <c r="AY723" s="51"/>
      <c r="AZ723" s="51"/>
      <c r="BA723" s="51"/>
      <c r="BB723" s="51"/>
      <c r="BC723" s="51"/>
      <c r="BD723" s="51"/>
      <c r="BE723" s="51"/>
      <c r="BF723" s="51"/>
      <c r="BG723" s="51"/>
      <c r="BH723" s="51"/>
      <c r="BI723" s="51"/>
      <c r="BJ723" s="51"/>
      <c r="BK723" s="51"/>
      <c r="BL723" s="51"/>
      <c r="BM723" s="51"/>
      <c r="BN723" s="51"/>
      <c r="BO723" s="51"/>
      <c r="BP723" s="51"/>
      <c r="BQ723" s="51"/>
      <c r="BR723" s="51"/>
      <c r="BS723" s="51"/>
      <c r="BT723" s="51"/>
      <c r="BU723" s="51"/>
      <c r="BV723" s="51"/>
      <c r="BW723" s="51"/>
      <c r="BX723" s="51"/>
      <c r="BY723" s="51"/>
      <c r="BZ723" s="51"/>
      <c r="CA723" s="51"/>
      <c r="CB723" s="51"/>
      <c r="CC723" s="51"/>
      <c r="CD723" s="51"/>
      <c r="CE723" s="51"/>
      <c r="CF723" s="51"/>
      <c r="CG723" s="51"/>
      <c r="CH723" s="51"/>
      <c r="CI723" s="51"/>
      <c r="CJ723" s="51"/>
      <c r="CK723" s="51"/>
      <c r="CL723" s="51"/>
      <c r="CM723" s="51"/>
      <c r="CN723" s="51"/>
      <c r="CO723" s="51"/>
      <c r="CP723" s="51"/>
      <c r="CQ723" s="51"/>
      <c r="CR723" s="51"/>
      <c r="CS723" s="51"/>
      <c r="CT723" s="51"/>
      <c r="CU723" s="51"/>
      <c r="CV723" s="51"/>
      <c r="CW723" s="51"/>
      <c r="CX723" s="51"/>
      <c r="CY723" s="51"/>
      <c r="CZ723" s="51"/>
      <c r="DA723" s="51"/>
      <c r="DB723" s="51"/>
      <c r="DC723" s="51"/>
      <c r="DD723" s="51"/>
      <c r="DE723" s="51"/>
      <c r="DF723" s="51"/>
    </row>
    <row r="724" spans="1:110">
      <c r="A724" s="62"/>
      <c r="C724" s="51"/>
      <c r="D724" s="67"/>
      <c r="E724" s="78"/>
      <c r="F724" s="51"/>
      <c r="G724" s="67"/>
      <c r="H724" s="51"/>
      <c r="I724" s="51"/>
      <c r="J724" s="51"/>
      <c r="K724" s="67"/>
      <c r="L724" s="72"/>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c r="AN724" s="51"/>
      <c r="AO724" s="51"/>
      <c r="AP724" s="51"/>
      <c r="AQ724" s="51"/>
      <c r="AR724" s="51"/>
      <c r="AS724" s="51"/>
      <c r="AT724" s="51"/>
      <c r="AU724" s="51"/>
      <c r="AV724" s="51"/>
      <c r="AW724" s="51"/>
      <c r="AX724" s="51"/>
      <c r="AY724" s="51"/>
      <c r="AZ724" s="51"/>
      <c r="BA724" s="51"/>
      <c r="BB724" s="51"/>
      <c r="BC724" s="51"/>
      <c r="BD724" s="51"/>
      <c r="BE724" s="51"/>
      <c r="BF724" s="51"/>
      <c r="BG724" s="51"/>
      <c r="BH724" s="51"/>
      <c r="BI724" s="51"/>
      <c r="BJ724" s="51"/>
      <c r="BK724" s="51"/>
      <c r="BL724" s="51"/>
      <c r="BM724" s="51"/>
      <c r="BN724" s="51"/>
      <c r="BO724" s="51"/>
      <c r="BP724" s="51"/>
      <c r="BQ724" s="51"/>
      <c r="BR724" s="51"/>
      <c r="BS724" s="51"/>
      <c r="BT724" s="51"/>
      <c r="BU724" s="51"/>
      <c r="BV724" s="51"/>
      <c r="BW724" s="51"/>
      <c r="BX724" s="51"/>
      <c r="BY724" s="51"/>
      <c r="BZ724" s="51"/>
      <c r="CA724" s="51"/>
      <c r="CB724" s="51"/>
      <c r="CC724" s="51"/>
      <c r="CD724" s="51"/>
      <c r="CE724" s="51"/>
      <c r="CF724" s="51"/>
      <c r="CG724" s="51"/>
      <c r="CH724" s="51"/>
      <c r="CI724" s="51"/>
      <c r="CJ724" s="51"/>
      <c r="CK724" s="51"/>
      <c r="CL724" s="51"/>
      <c r="CM724" s="51"/>
      <c r="CN724" s="51"/>
      <c r="CO724" s="51"/>
      <c r="CP724" s="51"/>
      <c r="CQ724" s="51"/>
      <c r="CR724" s="51"/>
      <c r="CS724" s="51"/>
      <c r="CT724" s="51"/>
      <c r="CU724" s="51"/>
      <c r="CV724" s="51"/>
      <c r="CW724" s="51"/>
      <c r="CX724" s="51"/>
      <c r="CY724" s="51"/>
      <c r="CZ724" s="51"/>
      <c r="DA724" s="51"/>
      <c r="DB724" s="51"/>
      <c r="DC724" s="51"/>
      <c r="DD724" s="51"/>
      <c r="DE724" s="51"/>
      <c r="DF724" s="51"/>
    </row>
    <row r="725" spans="1:110">
      <c r="A725" s="62"/>
      <c r="C725" s="51"/>
      <c r="D725" s="67"/>
      <c r="E725" s="78"/>
      <c r="F725" s="51"/>
      <c r="G725" s="67"/>
      <c r="H725" s="51"/>
      <c r="I725" s="51"/>
      <c r="J725" s="51"/>
      <c r="K725" s="67"/>
      <c r="L725" s="72"/>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c r="AK725" s="51"/>
      <c r="AL725" s="51"/>
      <c r="AM725" s="51"/>
      <c r="AN725" s="51"/>
      <c r="AO725" s="51"/>
      <c r="AP725" s="51"/>
      <c r="AQ725" s="51"/>
      <c r="AR725" s="51"/>
      <c r="AS725" s="51"/>
      <c r="AT725" s="51"/>
      <c r="AU725" s="51"/>
      <c r="AV725" s="51"/>
      <c r="AW725" s="51"/>
      <c r="AX725" s="51"/>
      <c r="AY725" s="51"/>
      <c r="AZ725" s="51"/>
      <c r="BA725" s="51"/>
      <c r="BB725" s="51"/>
      <c r="BC725" s="51"/>
      <c r="BD725" s="51"/>
      <c r="BE725" s="51"/>
      <c r="BF725" s="51"/>
      <c r="BG725" s="51"/>
      <c r="BH725" s="51"/>
      <c r="BI725" s="51"/>
      <c r="BJ725" s="51"/>
      <c r="BK725" s="51"/>
      <c r="BL725" s="51"/>
      <c r="BM725" s="51"/>
      <c r="BN725" s="51"/>
      <c r="BO725" s="51"/>
      <c r="BP725" s="51"/>
      <c r="BQ725" s="51"/>
      <c r="BR725" s="51"/>
      <c r="BS725" s="51"/>
      <c r="BT725" s="51"/>
      <c r="BU725" s="51"/>
      <c r="BV725" s="51"/>
      <c r="BW725" s="51"/>
      <c r="BX725" s="51"/>
      <c r="BY725" s="51"/>
      <c r="BZ725" s="51"/>
      <c r="CA725" s="51"/>
      <c r="CB725" s="51"/>
      <c r="CC725" s="51"/>
      <c r="CD725" s="51"/>
      <c r="CE725" s="51"/>
      <c r="CF725" s="51"/>
      <c r="CG725" s="51"/>
      <c r="CH725" s="51"/>
      <c r="CI725" s="51"/>
      <c r="CJ725" s="51"/>
      <c r="CK725" s="51"/>
      <c r="CL725" s="51"/>
      <c r="CM725" s="51"/>
      <c r="CN725" s="51"/>
      <c r="CO725" s="51"/>
      <c r="CP725" s="51"/>
      <c r="CQ725" s="51"/>
      <c r="CR725" s="51"/>
      <c r="CS725" s="51"/>
      <c r="CT725" s="51"/>
      <c r="CU725" s="51"/>
      <c r="CV725" s="51"/>
      <c r="CW725" s="51"/>
      <c r="CX725" s="51"/>
      <c r="CY725" s="51"/>
      <c r="CZ725" s="51"/>
      <c r="DA725" s="51"/>
      <c r="DB725" s="51"/>
      <c r="DC725" s="51"/>
      <c r="DD725" s="51"/>
      <c r="DE725" s="51"/>
      <c r="DF725" s="51"/>
    </row>
    <row r="726" spans="1:110">
      <c r="A726" s="62"/>
      <c r="C726" s="51"/>
      <c r="D726" s="67"/>
      <c r="E726" s="78"/>
      <c r="F726" s="51"/>
      <c r="G726" s="67"/>
      <c r="H726" s="51"/>
      <c r="I726" s="51"/>
      <c r="J726" s="51"/>
      <c r="K726" s="67"/>
      <c r="L726" s="72"/>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c r="AN726" s="51"/>
      <c r="AO726" s="51"/>
      <c r="AP726" s="51"/>
      <c r="AQ726" s="51"/>
      <c r="AR726" s="51"/>
      <c r="AS726" s="51"/>
      <c r="AT726" s="51"/>
      <c r="AU726" s="51"/>
      <c r="AV726" s="51"/>
      <c r="AW726" s="51"/>
      <c r="AX726" s="51"/>
      <c r="AY726" s="51"/>
      <c r="AZ726" s="51"/>
      <c r="BA726" s="51"/>
      <c r="BB726" s="51"/>
      <c r="BC726" s="51"/>
      <c r="BD726" s="51"/>
      <c r="BE726" s="51"/>
      <c r="BF726" s="51"/>
      <c r="BG726" s="51"/>
      <c r="BH726" s="51"/>
      <c r="BI726" s="51"/>
      <c r="BJ726" s="51"/>
      <c r="BK726" s="51"/>
      <c r="BL726" s="51"/>
      <c r="BM726" s="51"/>
      <c r="BN726" s="51"/>
      <c r="BO726" s="51"/>
      <c r="BP726" s="51"/>
      <c r="BQ726" s="51"/>
      <c r="BR726" s="51"/>
      <c r="BS726" s="51"/>
      <c r="BT726" s="51"/>
      <c r="BU726" s="51"/>
      <c r="BV726" s="51"/>
      <c r="BW726" s="51"/>
      <c r="BX726" s="51"/>
      <c r="BY726" s="51"/>
      <c r="BZ726" s="51"/>
      <c r="CA726" s="51"/>
      <c r="CB726" s="51"/>
      <c r="CC726" s="51"/>
      <c r="CD726" s="51"/>
      <c r="CE726" s="51"/>
      <c r="CF726" s="51"/>
      <c r="CG726" s="51"/>
      <c r="CH726" s="51"/>
      <c r="CI726" s="51"/>
      <c r="CJ726" s="51"/>
      <c r="CK726" s="51"/>
      <c r="CL726" s="51"/>
      <c r="CM726" s="51"/>
      <c r="CN726" s="51"/>
      <c r="CO726" s="51"/>
      <c r="CP726" s="51"/>
      <c r="CQ726" s="51"/>
      <c r="CR726" s="51"/>
      <c r="CS726" s="51"/>
      <c r="CT726" s="51"/>
      <c r="CU726" s="51"/>
      <c r="CV726" s="51"/>
      <c r="CW726" s="51"/>
      <c r="CX726" s="51"/>
      <c r="CY726" s="51"/>
      <c r="CZ726" s="51"/>
      <c r="DA726" s="51"/>
      <c r="DB726" s="51"/>
      <c r="DC726" s="51"/>
      <c r="DD726" s="51"/>
      <c r="DE726" s="51"/>
      <c r="DF726" s="51"/>
    </row>
    <row r="727" spans="1:110">
      <c r="A727" s="62"/>
      <c r="C727" s="51"/>
      <c r="D727" s="67"/>
      <c r="E727" s="78"/>
      <c r="F727" s="51"/>
      <c r="G727" s="67"/>
      <c r="H727" s="51"/>
      <c r="I727" s="51"/>
      <c r="J727" s="51"/>
      <c r="K727" s="67"/>
      <c r="L727" s="72"/>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c r="AN727" s="51"/>
      <c r="AO727" s="51"/>
      <c r="AP727" s="51"/>
      <c r="AQ727" s="51"/>
      <c r="AR727" s="51"/>
      <c r="AS727" s="51"/>
      <c r="AT727" s="51"/>
      <c r="AU727" s="51"/>
      <c r="AV727" s="51"/>
      <c r="AW727" s="51"/>
      <c r="AX727" s="51"/>
      <c r="AY727" s="51"/>
      <c r="AZ727" s="51"/>
      <c r="BA727" s="51"/>
      <c r="BB727" s="51"/>
      <c r="BC727" s="51"/>
      <c r="BD727" s="51"/>
      <c r="BE727" s="51"/>
      <c r="BF727" s="51"/>
      <c r="BG727" s="51"/>
      <c r="BH727" s="51"/>
      <c r="BI727" s="51"/>
      <c r="BJ727" s="51"/>
      <c r="BK727" s="51"/>
      <c r="BL727" s="51"/>
      <c r="BM727" s="51"/>
      <c r="BN727" s="51"/>
      <c r="BO727" s="51"/>
      <c r="BP727" s="51"/>
      <c r="BQ727" s="51"/>
      <c r="BR727" s="51"/>
      <c r="BS727" s="51"/>
      <c r="BT727" s="51"/>
      <c r="BU727" s="51"/>
      <c r="BV727" s="51"/>
      <c r="BW727" s="51"/>
      <c r="BX727" s="51"/>
      <c r="BY727" s="51"/>
      <c r="BZ727" s="51"/>
      <c r="CA727" s="51"/>
      <c r="CB727" s="51"/>
      <c r="CC727" s="51"/>
      <c r="CD727" s="51"/>
      <c r="CE727" s="51"/>
      <c r="CF727" s="51"/>
      <c r="CG727" s="51"/>
      <c r="CH727" s="51"/>
      <c r="CI727" s="51"/>
      <c r="CJ727" s="51"/>
      <c r="CK727" s="51"/>
      <c r="CL727" s="51"/>
      <c r="CM727" s="51"/>
      <c r="CN727" s="51"/>
      <c r="CO727" s="51"/>
      <c r="CP727" s="51"/>
      <c r="CQ727" s="51"/>
      <c r="CR727" s="51"/>
      <c r="CS727" s="51"/>
      <c r="CT727" s="51"/>
      <c r="CU727" s="51"/>
      <c r="CV727" s="51"/>
      <c r="CW727" s="51"/>
      <c r="CX727" s="51"/>
      <c r="CY727" s="51"/>
      <c r="CZ727" s="51"/>
      <c r="DA727" s="51"/>
      <c r="DB727" s="51"/>
      <c r="DC727" s="51"/>
      <c r="DD727" s="51"/>
      <c r="DE727" s="51"/>
      <c r="DF727" s="51"/>
    </row>
    <row r="728" spans="1:110">
      <c r="A728" s="62"/>
      <c r="C728" s="51"/>
      <c r="D728" s="67"/>
      <c r="E728" s="78"/>
      <c r="F728" s="51"/>
      <c r="G728" s="67"/>
      <c r="H728" s="51"/>
      <c r="I728" s="51"/>
      <c r="J728" s="51"/>
      <c r="K728" s="67"/>
      <c r="L728" s="72"/>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c r="AP728" s="51"/>
      <c r="AQ728" s="51"/>
      <c r="AR728" s="51"/>
      <c r="AS728" s="51"/>
      <c r="AT728" s="51"/>
      <c r="AU728" s="51"/>
      <c r="AV728" s="51"/>
      <c r="AW728" s="51"/>
      <c r="AX728" s="51"/>
      <c r="AY728" s="51"/>
      <c r="AZ728" s="51"/>
      <c r="BA728" s="51"/>
      <c r="BB728" s="51"/>
      <c r="BC728" s="51"/>
      <c r="BD728" s="51"/>
      <c r="BE728" s="51"/>
      <c r="BF728" s="51"/>
      <c r="BG728" s="51"/>
      <c r="BH728" s="51"/>
      <c r="BI728" s="51"/>
      <c r="BJ728" s="51"/>
      <c r="BK728" s="51"/>
      <c r="BL728" s="51"/>
      <c r="BM728" s="51"/>
      <c r="BN728" s="51"/>
      <c r="BO728" s="51"/>
      <c r="BP728" s="51"/>
      <c r="BQ728" s="51"/>
      <c r="BR728" s="51"/>
      <c r="BS728" s="51"/>
      <c r="BT728" s="51"/>
      <c r="BU728" s="51"/>
      <c r="BV728" s="51"/>
      <c r="BW728" s="51"/>
      <c r="BX728" s="51"/>
      <c r="BY728" s="51"/>
      <c r="BZ728" s="51"/>
      <c r="CA728" s="51"/>
      <c r="CB728" s="51"/>
      <c r="CC728" s="51"/>
      <c r="CD728" s="51"/>
      <c r="CE728" s="51"/>
      <c r="CF728" s="51"/>
      <c r="CG728" s="51"/>
      <c r="CH728" s="51"/>
      <c r="CI728" s="51"/>
      <c r="CJ728" s="51"/>
      <c r="CK728" s="51"/>
      <c r="CL728" s="51"/>
      <c r="CM728" s="51"/>
      <c r="CN728" s="51"/>
      <c r="CO728" s="51"/>
      <c r="CP728" s="51"/>
      <c r="CQ728" s="51"/>
      <c r="CR728" s="51"/>
      <c r="CS728" s="51"/>
      <c r="CT728" s="51"/>
      <c r="CU728" s="51"/>
      <c r="CV728" s="51"/>
      <c r="CW728" s="51"/>
      <c r="CX728" s="51"/>
      <c r="CY728" s="51"/>
      <c r="CZ728" s="51"/>
      <c r="DA728" s="51"/>
      <c r="DB728" s="51"/>
      <c r="DC728" s="51"/>
      <c r="DD728" s="51"/>
      <c r="DE728" s="51"/>
      <c r="DF728" s="51"/>
    </row>
    <row r="729" spans="1:110">
      <c r="A729" s="62"/>
      <c r="C729" s="51"/>
      <c r="D729" s="67"/>
      <c r="E729" s="78"/>
      <c r="F729" s="51"/>
      <c r="G729" s="67"/>
      <c r="H729" s="51"/>
      <c r="I729" s="51"/>
      <c r="J729" s="51"/>
      <c r="K729" s="67"/>
      <c r="L729" s="72"/>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51"/>
      <c r="AS729" s="51"/>
      <c r="AT729" s="51"/>
      <c r="AU729" s="51"/>
      <c r="AV729" s="51"/>
      <c r="AW729" s="51"/>
      <c r="AX729" s="51"/>
      <c r="AY729" s="51"/>
      <c r="AZ729" s="51"/>
      <c r="BA729" s="51"/>
      <c r="BB729" s="51"/>
      <c r="BC729" s="51"/>
      <c r="BD729" s="51"/>
      <c r="BE729" s="51"/>
      <c r="BF729" s="51"/>
      <c r="BG729" s="51"/>
      <c r="BH729" s="51"/>
      <c r="BI729" s="51"/>
      <c r="BJ729" s="51"/>
      <c r="BK729" s="51"/>
      <c r="BL729" s="51"/>
      <c r="BM729" s="51"/>
      <c r="BN729" s="51"/>
      <c r="BO729" s="51"/>
      <c r="BP729" s="51"/>
      <c r="BQ729" s="51"/>
      <c r="BR729" s="51"/>
      <c r="BS729" s="51"/>
      <c r="BT729" s="51"/>
      <c r="BU729" s="51"/>
      <c r="BV729" s="51"/>
      <c r="BW729" s="51"/>
      <c r="BX729" s="51"/>
      <c r="BY729" s="51"/>
      <c r="BZ729" s="51"/>
      <c r="CA729" s="51"/>
      <c r="CB729" s="51"/>
      <c r="CC729" s="51"/>
      <c r="CD729" s="51"/>
      <c r="CE729" s="51"/>
      <c r="CF729" s="51"/>
      <c r="CG729" s="51"/>
      <c r="CH729" s="51"/>
      <c r="CI729" s="51"/>
      <c r="CJ729" s="51"/>
      <c r="CK729" s="51"/>
      <c r="CL729" s="51"/>
      <c r="CM729" s="51"/>
      <c r="CN729" s="51"/>
      <c r="CO729" s="51"/>
      <c r="CP729" s="51"/>
      <c r="CQ729" s="51"/>
      <c r="CR729" s="51"/>
      <c r="CS729" s="51"/>
      <c r="CT729" s="51"/>
      <c r="CU729" s="51"/>
      <c r="CV729" s="51"/>
      <c r="CW729" s="51"/>
      <c r="CX729" s="51"/>
      <c r="CY729" s="51"/>
      <c r="CZ729" s="51"/>
      <c r="DA729" s="51"/>
      <c r="DB729" s="51"/>
      <c r="DC729" s="51"/>
      <c r="DD729" s="51"/>
      <c r="DE729" s="51"/>
      <c r="DF729" s="51"/>
    </row>
    <row r="730" spans="1:110">
      <c r="A730" s="62"/>
      <c r="C730" s="51"/>
      <c r="D730" s="67"/>
      <c r="E730" s="78"/>
      <c r="F730" s="51"/>
      <c r="G730" s="67"/>
      <c r="H730" s="51"/>
      <c r="I730" s="51"/>
      <c r="J730" s="51"/>
      <c r="K730" s="67"/>
      <c r="L730" s="72"/>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c r="AN730" s="51"/>
      <c r="AO730" s="51"/>
      <c r="AP730" s="51"/>
      <c r="AQ730" s="51"/>
      <c r="AR730" s="51"/>
      <c r="AS730" s="51"/>
      <c r="AT730" s="51"/>
      <c r="AU730" s="51"/>
      <c r="AV730" s="51"/>
      <c r="AW730" s="51"/>
      <c r="AX730" s="51"/>
      <c r="AY730" s="51"/>
      <c r="AZ730" s="51"/>
      <c r="BA730" s="51"/>
      <c r="BB730" s="51"/>
      <c r="BC730" s="51"/>
      <c r="BD730" s="51"/>
      <c r="BE730" s="51"/>
      <c r="BF730" s="51"/>
      <c r="BG730" s="51"/>
      <c r="BH730" s="51"/>
      <c r="BI730" s="51"/>
      <c r="BJ730" s="51"/>
      <c r="BK730" s="51"/>
      <c r="BL730" s="51"/>
      <c r="BM730" s="51"/>
      <c r="BN730" s="51"/>
      <c r="BO730" s="51"/>
      <c r="BP730" s="51"/>
      <c r="BQ730" s="51"/>
      <c r="BR730" s="51"/>
      <c r="BS730" s="51"/>
      <c r="BT730" s="51"/>
      <c r="BU730" s="51"/>
      <c r="BV730" s="51"/>
      <c r="BW730" s="51"/>
      <c r="BX730" s="51"/>
      <c r="BY730" s="51"/>
      <c r="BZ730" s="51"/>
      <c r="CA730" s="51"/>
      <c r="CB730" s="51"/>
      <c r="CC730" s="51"/>
      <c r="CD730" s="51"/>
      <c r="CE730" s="51"/>
      <c r="CF730" s="51"/>
      <c r="CG730" s="51"/>
      <c r="CH730" s="51"/>
      <c r="CI730" s="51"/>
      <c r="CJ730" s="51"/>
      <c r="CK730" s="51"/>
      <c r="CL730" s="51"/>
      <c r="CM730" s="51"/>
      <c r="CN730" s="51"/>
      <c r="CO730" s="51"/>
      <c r="CP730" s="51"/>
      <c r="CQ730" s="51"/>
      <c r="CR730" s="51"/>
      <c r="CS730" s="51"/>
      <c r="CT730" s="51"/>
      <c r="CU730" s="51"/>
      <c r="CV730" s="51"/>
      <c r="CW730" s="51"/>
      <c r="CX730" s="51"/>
      <c r="CY730" s="51"/>
      <c r="CZ730" s="51"/>
      <c r="DA730" s="51"/>
      <c r="DB730" s="51"/>
      <c r="DC730" s="51"/>
      <c r="DD730" s="51"/>
      <c r="DE730" s="51"/>
      <c r="DF730" s="51"/>
    </row>
    <row r="731" spans="1:110">
      <c r="A731" s="62"/>
      <c r="C731" s="51"/>
      <c r="D731" s="67"/>
      <c r="E731" s="78"/>
      <c r="F731" s="51"/>
      <c r="G731" s="67"/>
      <c r="H731" s="51"/>
      <c r="I731" s="51"/>
      <c r="J731" s="51"/>
      <c r="K731" s="67"/>
      <c r="L731" s="72"/>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c r="AK731" s="51"/>
      <c r="AL731" s="51"/>
      <c r="AM731" s="51"/>
      <c r="AN731" s="51"/>
      <c r="AO731" s="51"/>
      <c r="AP731" s="51"/>
      <c r="AQ731" s="51"/>
      <c r="AR731" s="51"/>
      <c r="AS731" s="51"/>
      <c r="AT731" s="51"/>
      <c r="AU731" s="51"/>
      <c r="AV731" s="51"/>
      <c r="AW731" s="51"/>
      <c r="AX731" s="51"/>
      <c r="AY731" s="51"/>
      <c r="AZ731" s="51"/>
      <c r="BA731" s="51"/>
      <c r="BB731" s="51"/>
      <c r="BC731" s="51"/>
      <c r="BD731" s="51"/>
      <c r="BE731" s="51"/>
      <c r="BF731" s="51"/>
      <c r="BG731" s="51"/>
      <c r="BH731" s="51"/>
      <c r="BI731" s="51"/>
      <c r="BJ731" s="51"/>
      <c r="BK731" s="51"/>
      <c r="BL731" s="51"/>
      <c r="BM731" s="51"/>
      <c r="BN731" s="51"/>
      <c r="BO731" s="51"/>
      <c r="BP731" s="51"/>
      <c r="BQ731" s="51"/>
      <c r="BR731" s="51"/>
      <c r="BS731" s="51"/>
      <c r="BT731" s="51"/>
      <c r="BU731" s="51"/>
      <c r="BV731" s="51"/>
      <c r="BW731" s="51"/>
      <c r="BX731" s="51"/>
      <c r="BY731" s="51"/>
      <c r="BZ731" s="51"/>
      <c r="CA731" s="51"/>
      <c r="CB731" s="51"/>
      <c r="CC731" s="51"/>
      <c r="CD731" s="51"/>
      <c r="CE731" s="51"/>
      <c r="CF731" s="51"/>
      <c r="CG731" s="51"/>
      <c r="CH731" s="51"/>
      <c r="CI731" s="51"/>
      <c r="CJ731" s="51"/>
      <c r="CK731" s="51"/>
      <c r="CL731" s="51"/>
      <c r="CM731" s="51"/>
      <c r="CN731" s="51"/>
      <c r="CO731" s="51"/>
      <c r="CP731" s="51"/>
      <c r="CQ731" s="51"/>
      <c r="CR731" s="51"/>
      <c r="CS731" s="51"/>
      <c r="CT731" s="51"/>
      <c r="CU731" s="51"/>
      <c r="CV731" s="51"/>
      <c r="CW731" s="51"/>
      <c r="CX731" s="51"/>
      <c r="CY731" s="51"/>
      <c r="CZ731" s="51"/>
      <c r="DA731" s="51"/>
      <c r="DB731" s="51"/>
      <c r="DC731" s="51"/>
      <c r="DD731" s="51"/>
      <c r="DE731" s="51"/>
      <c r="DF731" s="51"/>
    </row>
    <row r="732" spans="1:110">
      <c r="A732" s="62"/>
      <c r="C732" s="51"/>
      <c r="D732" s="67"/>
      <c r="E732" s="78"/>
      <c r="F732" s="51"/>
      <c r="G732" s="67"/>
      <c r="H732" s="51"/>
      <c r="I732" s="51"/>
      <c r="J732" s="51"/>
      <c r="K732" s="67"/>
      <c r="L732" s="72"/>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c r="AK732" s="51"/>
      <c r="AL732" s="51"/>
      <c r="AM732" s="51"/>
      <c r="AN732" s="51"/>
      <c r="AO732" s="51"/>
      <c r="AP732" s="51"/>
      <c r="AQ732" s="51"/>
      <c r="AR732" s="51"/>
      <c r="AS732" s="51"/>
      <c r="AT732" s="51"/>
      <c r="AU732" s="51"/>
      <c r="AV732" s="51"/>
      <c r="AW732" s="51"/>
      <c r="AX732" s="51"/>
      <c r="AY732" s="51"/>
      <c r="AZ732" s="51"/>
      <c r="BA732" s="51"/>
      <c r="BB732" s="51"/>
      <c r="BC732" s="51"/>
      <c r="BD732" s="51"/>
      <c r="BE732" s="51"/>
      <c r="BF732" s="51"/>
      <c r="BG732" s="51"/>
      <c r="BH732" s="51"/>
      <c r="BI732" s="51"/>
      <c r="BJ732" s="51"/>
      <c r="BK732" s="51"/>
      <c r="BL732" s="51"/>
      <c r="BM732" s="51"/>
      <c r="BN732" s="51"/>
      <c r="BO732" s="51"/>
      <c r="BP732" s="51"/>
      <c r="BQ732" s="51"/>
      <c r="BR732" s="51"/>
      <c r="BS732" s="51"/>
      <c r="BT732" s="51"/>
      <c r="BU732" s="51"/>
      <c r="BV732" s="51"/>
      <c r="BW732" s="51"/>
      <c r="BX732" s="51"/>
      <c r="BY732" s="51"/>
      <c r="BZ732" s="51"/>
      <c r="CA732" s="51"/>
      <c r="CB732" s="51"/>
      <c r="CC732" s="51"/>
      <c r="CD732" s="51"/>
      <c r="CE732" s="51"/>
      <c r="CF732" s="51"/>
      <c r="CG732" s="51"/>
      <c r="CH732" s="51"/>
      <c r="CI732" s="51"/>
      <c r="CJ732" s="51"/>
      <c r="CK732" s="51"/>
      <c r="CL732" s="51"/>
      <c r="CM732" s="51"/>
      <c r="CN732" s="51"/>
      <c r="CO732" s="51"/>
      <c r="CP732" s="51"/>
      <c r="CQ732" s="51"/>
      <c r="CR732" s="51"/>
      <c r="CS732" s="51"/>
      <c r="CT732" s="51"/>
      <c r="CU732" s="51"/>
      <c r="CV732" s="51"/>
      <c r="CW732" s="51"/>
      <c r="CX732" s="51"/>
      <c r="CY732" s="51"/>
      <c r="CZ732" s="51"/>
      <c r="DA732" s="51"/>
      <c r="DB732" s="51"/>
      <c r="DC732" s="51"/>
      <c r="DD732" s="51"/>
      <c r="DE732" s="51"/>
      <c r="DF732" s="51"/>
    </row>
    <row r="733" spans="1:110">
      <c r="A733" s="62"/>
    </row>
    <row r="734" spans="1:110">
      <c r="A734" s="62"/>
    </row>
    <row r="735" spans="1:110">
      <c r="A735" s="62"/>
    </row>
    <row r="736" spans="1:110">
      <c r="A736" s="62"/>
    </row>
    <row r="737" spans="1:1">
      <c r="A737" s="62"/>
    </row>
    <row r="738" spans="1:1">
      <c r="A738" s="62"/>
    </row>
    <row r="739" spans="1:1">
      <c r="A739" s="62"/>
    </row>
    <row r="740" spans="1:1">
      <c r="A740" s="62"/>
    </row>
    <row r="741" spans="1:1">
      <c r="A741" s="62"/>
    </row>
    <row r="742" spans="1:1">
      <c r="A742" s="62"/>
    </row>
    <row r="743" spans="1:1">
      <c r="A743" s="62"/>
    </row>
    <row r="744" spans="1:1">
      <c r="A744" s="62"/>
    </row>
    <row r="745" spans="1:1">
      <c r="A745" s="62"/>
    </row>
    <row r="746" spans="1:1">
      <c r="A746" s="62"/>
    </row>
    <row r="747" spans="1:1">
      <c r="A747" s="62"/>
    </row>
    <row r="748" spans="1:1">
      <c r="A748" s="62"/>
    </row>
    <row r="749" spans="1:1">
      <c r="A749" s="62"/>
    </row>
    <row r="750" spans="1:1">
      <c r="A750" s="62"/>
    </row>
    <row r="751" spans="1:1">
      <c r="A751" s="62"/>
    </row>
    <row r="752" spans="1:1">
      <c r="A752" s="62"/>
    </row>
    <row r="753" spans="1:1">
      <c r="A753" s="62"/>
    </row>
    <row r="754" spans="1:1">
      <c r="A754" s="62"/>
    </row>
    <row r="755" spans="1:1">
      <c r="A755" s="62"/>
    </row>
    <row r="756" spans="1:1">
      <c r="A756" s="62"/>
    </row>
    <row r="757" spans="1:1">
      <c r="A757" s="62"/>
    </row>
    <row r="758" spans="1:1">
      <c r="A758" s="62"/>
    </row>
    <row r="759" spans="1:1">
      <c r="A759" s="62"/>
    </row>
    <row r="760" spans="1:1">
      <c r="A760" s="62"/>
    </row>
    <row r="761" spans="1:1">
      <c r="A761" s="62"/>
    </row>
    <row r="762" spans="1:1">
      <c r="A762" s="62"/>
    </row>
    <row r="763" spans="1:1">
      <c r="A763" s="62"/>
    </row>
    <row r="764" spans="1:1">
      <c r="A764" s="62"/>
    </row>
    <row r="765" spans="1:1">
      <c r="A765" s="62"/>
    </row>
    <row r="766" spans="1:1">
      <c r="A766" s="62"/>
    </row>
    <row r="767" spans="1:1">
      <c r="A767" s="62"/>
    </row>
    <row r="768" spans="1:1">
      <c r="A768" s="62"/>
    </row>
    <row r="769" spans="1:1">
      <c r="A769" s="62"/>
    </row>
    <row r="770" spans="1:1">
      <c r="A770" s="62"/>
    </row>
    <row r="771" spans="1:1">
      <c r="A771" s="62"/>
    </row>
    <row r="772" spans="1:1">
      <c r="A772" s="62"/>
    </row>
    <row r="773" spans="1:1">
      <c r="A773" s="62"/>
    </row>
    <row r="774" spans="1:1">
      <c r="A774" s="62"/>
    </row>
    <row r="775" spans="1:1">
      <c r="A775" s="62"/>
    </row>
    <row r="776" spans="1:1">
      <c r="A776" s="62"/>
    </row>
    <row r="777" spans="1:1">
      <c r="A777" s="62"/>
    </row>
    <row r="778" spans="1:1">
      <c r="A778" s="62"/>
    </row>
    <row r="779" spans="1:1">
      <c r="A779" s="62"/>
    </row>
    <row r="780" spans="1:1">
      <c r="A780" s="62"/>
    </row>
    <row r="781" spans="1:1">
      <c r="A781" s="62"/>
    </row>
    <row r="782" spans="1:1">
      <c r="A782" s="62"/>
    </row>
    <row r="783" spans="1:1">
      <c r="A783" s="62"/>
    </row>
    <row r="784" spans="1:1">
      <c r="A784" s="62"/>
    </row>
    <row r="785" spans="1:1">
      <c r="A785" s="62"/>
    </row>
    <row r="786" spans="1:1">
      <c r="A786" s="62"/>
    </row>
    <row r="787" spans="1:1">
      <c r="A787" s="62"/>
    </row>
    <row r="788" spans="1:1">
      <c r="A788" s="62"/>
    </row>
    <row r="789" spans="1:1">
      <c r="A789" s="62"/>
    </row>
    <row r="790" spans="1:1">
      <c r="A790" s="62"/>
    </row>
    <row r="791" spans="1:1">
      <c r="A791" s="62"/>
    </row>
    <row r="792" spans="1:1">
      <c r="A792" s="62"/>
    </row>
    <row r="793" spans="1:1">
      <c r="A793" s="62"/>
    </row>
    <row r="794" spans="1:1">
      <c r="A794" s="62"/>
    </row>
    <row r="795" spans="1:1">
      <c r="A795" s="62"/>
    </row>
    <row r="796" spans="1:1">
      <c r="A796" s="62"/>
    </row>
    <row r="797" spans="1:1">
      <c r="A797" s="62"/>
    </row>
    <row r="798" spans="1:1">
      <c r="A798" s="62"/>
    </row>
    <row r="799" spans="1:1">
      <c r="A799" s="62"/>
    </row>
    <row r="800" spans="1:1">
      <c r="A800" s="62"/>
    </row>
    <row r="801" spans="1:1">
      <c r="A801" s="62"/>
    </row>
    <row r="802" spans="1:1">
      <c r="A802" s="62"/>
    </row>
    <row r="803" spans="1:1">
      <c r="A803" s="62"/>
    </row>
    <row r="804" spans="1:1">
      <c r="A804" s="62"/>
    </row>
    <row r="805" spans="1:1">
      <c r="A805" s="62"/>
    </row>
    <row r="806" spans="1:1">
      <c r="A806" s="62"/>
    </row>
    <row r="807" spans="1:1">
      <c r="A807" s="62"/>
    </row>
    <row r="808" spans="1:1">
      <c r="A808" s="62"/>
    </row>
    <row r="809" spans="1:1">
      <c r="A809" s="62"/>
    </row>
    <row r="810" spans="1:1">
      <c r="A810" s="62"/>
    </row>
    <row r="811" spans="1:1">
      <c r="A811" s="62"/>
    </row>
    <row r="812" spans="1:1">
      <c r="A812" s="62"/>
    </row>
    <row r="813" spans="1:1">
      <c r="A813" s="62"/>
    </row>
    <row r="814" spans="1:1">
      <c r="A814" s="62"/>
    </row>
    <row r="815" spans="1:1">
      <c r="A815" s="62"/>
    </row>
    <row r="816" spans="1:1">
      <c r="A816" s="62"/>
    </row>
    <row r="817" spans="1:1">
      <c r="A817" s="62"/>
    </row>
    <row r="818" spans="1:1">
      <c r="A818" s="62"/>
    </row>
    <row r="819" spans="1:1">
      <c r="A819" s="62"/>
    </row>
    <row r="820" spans="1:1">
      <c r="A820" s="62"/>
    </row>
    <row r="821" spans="1:1">
      <c r="A821" s="62"/>
    </row>
    <row r="822" spans="1:1">
      <c r="A822" s="62"/>
    </row>
    <row r="823" spans="1:1">
      <c r="A823" s="62"/>
    </row>
    <row r="824" spans="1:1">
      <c r="A824" s="62"/>
    </row>
    <row r="825" spans="1:1">
      <c r="A825" s="62"/>
    </row>
    <row r="826" spans="1:1">
      <c r="A826" s="62"/>
    </row>
    <row r="827" spans="1:1">
      <c r="A827" s="62"/>
    </row>
    <row r="828" spans="1:1">
      <c r="A828" s="62"/>
    </row>
    <row r="829" spans="1:1">
      <c r="A829" s="62"/>
    </row>
    <row r="830" spans="1:1">
      <c r="A830" s="62"/>
    </row>
    <row r="831" spans="1:1">
      <c r="A831" s="62"/>
    </row>
    <row r="832" spans="1:1">
      <c r="A832" s="62"/>
    </row>
    <row r="833" spans="1:1">
      <c r="A833" s="62"/>
    </row>
    <row r="834" spans="1:1">
      <c r="A834" s="62"/>
    </row>
    <row r="835" spans="1:1">
      <c r="A835" s="62"/>
    </row>
    <row r="836" spans="1:1">
      <c r="A836" s="62"/>
    </row>
    <row r="837" spans="1:1">
      <c r="A837" s="62"/>
    </row>
    <row r="838" spans="1:1">
      <c r="A838" s="62"/>
    </row>
    <row r="839" spans="1:1">
      <c r="A839" s="62"/>
    </row>
    <row r="840" spans="1:1">
      <c r="A840" s="62"/>
    </row>
    <row r="841" spans="1:1">
      <c r="A841" s="62"/>
    </row>
    <row r="842" spans="1:1">
      <c r="A842" s="62"/>
    </row>
    <row r="843" spans="1:1">
      <c r="A843" s="62"/>
    </row>
    <row r="844" spans="1:1">
      <c r="A844" s="62"/>
    </row>
    <row r="845" spans="1:1">
      <c r="A845" s="62"/>
    </row>
    <row r="846" spans="1:1">
      <c r="A846" s="62"/>
    </row>
    <row r="847" spans="1:1">
      <c r="A847" s="62"/>
    </row>
    <row r="848" spans="1:1">
      <c r="A848" s="62"/>
    </row>
    <row r="849" spans="1:1">
      <c r="A849" s="62"/>
    </row>
    <row r="850" spans="1:1">
      <c r="A850" s="62"/>
    </row>
    <row r="851" spans="1:1">
      <c r="A851" s="62"/>
    </row>
    <row r="852" spans="1:1">
      <c r="A852" s="62"/>
    </row>
    <row r="853" spans="1:1">
      <c r="A853" s="62"/>
    </row>
    <row r="854" spans="1:1">
      <c r="A854" s="62"/>
    </row>
    <row r="855" spans="1:1">
      <c r="A855" s="62"/>
    </row>
    <row r="856" spans="1:1">
      <c r="A856" s="62"/>
    </row>
    <row r="857" spans="1:1">
      <c r="A857" s="62"/>
    </row>
    <row r="858" spans="1:1">
      <c r="A858" s="62"/>
    </row>
  </sheetData>
  <mergeCells count="9">
    <mergeCell ref="A4:A5"/>
    <mergeCell ref="B4:B5"/>
    <mergeCell ref="C27:E27"/>
    <mergeCell ref="A1:L1"/>
    <mergeCell ref="A2:B2"/>
    <mergeCell ref="C2:E2"/>
    <mergeCell ref="F2:I2"/>
    <mergeCell ref="J2:L2"/>
    <mergeCell ref="A3:B3"/>
  </mergeCells>
  <conditionalFormatting sqref="A1 C2:L5 M1:IU65532 A6:L65532">
    <cfRule type="cellIs"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D86"/>
  <sheetViews>
    <sheetView workbookViewId="0">
      <selection activeCell="D1" sqref="D1"/>
    </sheetView>
  </sheetViews>
  <sheetFormatPr baseColWidth="10" defaultRowHeight="12"/>
  <cols>
    <col min="1" max="1" width="3.5703125" style="117" customWidth="1"/>
    <col min="2" max="2" width="23.85546875" style="117" customWidth="1"/>
    <col min="3" max="3" width="1.7109375" style="117" customWidth="1"/>
    <col min="4" max="4" width="11.7109375" style="117" customWidth="1"/>
    <col min="5" max="16" width="11.7109375" style="132" customWidth="1"/>
    <col min="17" max="20" width="11.7109375" style="133" customWidth="1"/>
    <col min="21" max="23" width="11.42578125" style="133"/>
    <col min="24" max="52" width="11.42578125" style="117"/>
    <col min="53" max="56" width="11.42578125" style="117" customWidth="1"/>
    <col min="57" max="257" width="11.42578125" style="117"/>
    <col min="258" max="258" width="3.5703125" style="117" customWidth="1"/>
    <col min="259" max="259" width="23.85546875" style="117" customWidth="1"/>
    <col min="260" max="260" width="1.7109375" style="117" customWidth="1"/>
    <col min="261" max="261" width="11.28515625" style="117" customWidth="1"/>
    <col min="262" max="262" width="12.85546875" style="117" customWidth="1"/>
    <col min="263" max="267" width="11.28515625" style="117" customWidth="1"/>
    <col min="268" max="272" width="11.5703125" style="117" bestFit="1" customWidth="1"/>
    <col min="273" max="308" width="11.42578125" style="117"/>
    <col min="309" max="312" width="11.42578125" style="117" customWidth="1"/>
    <col min="313" max="513" width="11.42578125" style="117"/>
    <col min="514" max="514" width="3.5703125" style="117" customWidth="1"/>
    <col min="515" max="515" width="23.85546875" style="117" customWidth="1"/>
    <col min="516" max="516" width="1.7109375" style="117" customWidth="1"/>
    <col min="517" max="517" width="11.28515625" style="117" customWidth="1"/>
    <col min="518" max="518" width="12.85546875" style="117" customWidth="1"/>
    <col min="519" max="523" width="11.28515625" style="117" customWidth="1"/>
    <col min="524" max="528" width="11.5703125" style="117" bestFit="1" customWidth="1"/>
    <col min="529" max="564" width="11.42578125" style="117"/>
    <col min="565" max="568" width="11.42578125" style="117" customWidth="1"/>
    <col min="569" max="769" width="11.42578125" style="117"/>
    <col min="770" max="770" width="3.5703125" style="117" customWidth="1"/>
    <col min="771" max="771" width="23.85546875" style="117" customWidth="1"/>
    <col min="772" max="772" width="1.7109375" style="117" customWidth="1"/>
    <col min="773" max="773" width="11.28515625" style="117" customWidth="1"/>
    <col min="774" max="774" width="12.85546875" style="117" customWidth="1"/>
    <col min="775" max="779" width="11.28515625" style="117" customWidth="1"/>
    <col min="780" max="784" width="11.5703125" style="117" bestFit="1" customWidth="1"/>
    <col min="785" max="820" width="11.42578125" style="117"/>
    <col min="821" max="824" width="11.42578125" style="117" customWidth="1"/>
    <col min="825" max="1025" width="11.42578125" style="117"/>
    <col min="1026" max="1026" width="3.5703125" style="117" customWidth="1"/>
    <col min="1027" max="1027" width="23.85546875" style="117" customWidth="1"/>
    <col min="1028" max="1028" width="1.7109375" style="117" customWidth="1"/>
    <col min="1029" max="1029" width="11.28515625" style="117" customWidth="1"/>
    <col min="1030" max="1030" width="12.85546875" style="117" customWidth="1"/>
    <col min="1031" max="1035" width="11.28515625" style="117" customWidth="1"/>
    <col min="1036" max="1040" width="11.5703125" style="117" bestFit="1" customWidth="1"/>
    <col min="1041" max="1076" width="11.42578125" style="117"/>
    <col min="1077" max="1080" width="11.42578125" style="117" customWidth="1"/>
    <col min="1081" max="1281" width="11.42578125" style="117"/>
    <col min="1282" max="1282" width="3.5703125" style="117" customWidth="1"/>
    <col min="1283" max="1283" width="23.85546875" style="117" customWidth="1"/>
    <col min="1284" max="1284" width="1.7109375" style="117" customWidth="1"/>
    <col min="1285" max="1285" width="11.28515625" style="117" customWidth="1"/>
    <col min="1286" max="1286" width="12.85546875" style="117" customWidth="1"/>
    <col min="1287" max="1291" width="11.28515625" style="117" customWidth="1"/>
    <col min="1292" max="1296" width="11.5703125" style="117" bestFit="1" customWidth="1"/>
    <col min="1297" max="1332" width="11.42578125" style="117"/>
    <col min="1333" max="1336" width="11.42578125" style="117" customWidth="1"/>
    <col min="1337" max="1537" width="11.42578125" style="117"/>
    <col min="1538" max="1538" width="3.5703125" style="117" customWidth="1"/>
    <col min="1539" max="1539" width="23.85546875" style="117" customWidth="1"/>
    <col min="1540" max="1540" width="1.7109375" style="117" customWidth="1"/>
    <col min="1541" max="1541" width="11.28515625" style="117" customWidth="1"/>
    <col min="1542" max="1542" width="12.85546875" style="117" customWidth="1"/>
    <col min="1543" max="1547" width="11.28515625" style="117" customWidth="1"/>
    <col min="1548" max="1552" width="11.5703125" style="117" bestFit="1" customWidth="1"/>
    <col min="1553" max="1588" width="11.42578125" style="117"/>
    <col min="1589" max="1592" width="11.42578125" style="117" customWidth="1"/>
    <col min="1593" max="1793" width="11.42578125" style="117"/>
    <col min="1794" max="1794" width="3.5703125" style="117" customWidth="1"/>
    <col min="1795" max="1795" width="23.85546875" style="117" customWidth="1"/>
    <col min="1796" max="1796" width="1.7109375" style="117" customWidth="1"/>
    <col min="1797" max="1797" width="11.28515625" style="117" customWidth="1"/>
    <col min="1798" max="1798" width="12.85546875" style="117" customWidth="1"/>
    <col min="1799" max="1803" width="11.28515625" style="117" customWidth="1"/>
    <col min="1804" max="1808" width="11.5703125" style="117" bestFit="1" customWidth="1"/>
    <col min="1809" max="1844" width="11.42578125" style="117"/>
    <col min="1845" max="1848" width="11.42578125" style="117" customWidth="1"/>
    <col min="1849" max="2049" width="11.42578125" style="117"/>
    <col min="2050" max="2050" width="3.5703125" style="117" customWidth="1"/>
    <col min="2051" max="2051" width="23.85546875" style="117" customWidth="1"/>
    <col min="2052" max="2052" width="1.7109375" style="117" customWidth="1"/>
    <col min="2053" max="2053" width="11.28515625" style="117" customWidth="1"/>
    <col min="2054" max="2054" width="12.85546875" style="117" customWidth="1"/>
    <col min="2055" max="2059" width="11.28515625" style="117" customWidth="1"/>
    <col min="2060" max="2064" width="11.5703125" style="117" bestFit="1" customWidth="1"/>
    <col min="2065" max="2100" width="11.42578125" style="117"/>
    <col min="2101" max="2104" width="11.42578125" style="117" customWidth="1"/>
    <col min="2105" max="2305" width="11.42578125" style="117"/>
    <col min="2306" max="2306" width="3.5703125" style="117" customWidth="1"/>
    <col min="2307" max="2307" width="23.85546875" style="117" customWidth="1"/>
    <col min="2308" max="2308" width="1.7109375" style="117" customWidth="1"/>
    <col min="2309" max="2309" width="11.28515625" style="117" customWidth="1"/>
    <col min="2310" max="2310" width="12.85546875" style="117" customWidth="1"/>
    <col min="2311" max="2315" width="11.28515625" style="117" customWidth="1"/>
    <col min="2316" max="2320" width="11.5703125" style="117" bestFit="1" customWidth="1"/>
    <col min="2321" max="2356" width="11.42578125" style="117"/>
    <col min="2357" max="2360" width="11.42578125" style="117" customWidth="1"/>
    <col min="2361" max="2561" width="11.42578125" style="117"/>
    <col min="2562" max="2562" width="3.5703125" style="117" customWidth="1"/>
    <col min="2563" max="2563" width="23.85546875" style="117" customWidth="1"/>
    <col min="2564" max="2564" width="1.7109375" style="117" customWidth="1"/>
    <col min="2565" max="2565" width="11.28515625" style="117" customWidth="1"/>
    <col min="2566" max="2566" width="12.85546875" style="117" customWidth="1"/>
    <col min="2567" max="2571" width="11.28515625" style="117" customWidth="1"/>
    <col min="2572" max="2576" width="11.5703125" style="117" bestFit="1" customWidth="1"/>
    <col min="2577" max="2612" width="11.42578125" style="117"/>
    <col min="2613" max="2616" width="11.42578125" style="117" customWidth="1"/>
    <col min="2617" max="2817" width="11.42578125" style="117"/>
    <col min="2818" max="2818" width="3.5703125" style="117" customWidth="1"/>
    <col min="2819" max="2819" width="23.85546875" style="117" customWidth="1"/>
    <col min="2820" max="2820" width="1.7109375" style="117" customWidth="1"/>
    <col min="2821" max="2821" width="11.28515625" style="117" customWidth="1"/>
    <col min="2822" max="2822" width="12.85546875" style="117" customWidth="1"/>
    <col min="2823" max="2827" width="11.28515625" style="117" customWidth="1"/>
    <col min="2828" max="2832" width="11.5703125" style="117" bestFit="1" customWidth="1"/>
    <col min="2833" max="2868" width="11.42578125" style="117"/>
    <col min="2869" max="2872" width="11.42578125" style="117" customWidth="1"/>
    <col min="2873" max="3073" width="11.42578125" style="117"/>
    <col min="3074" max="3074" width="3.5703125" style="117" customWidth="1"/>
    <col min="3075" max="3075" width="23.85546875" style="117" customWidth="1"/>
    <col min="3076" max="3076" width="1.7109375" style="117" customWidth="1"/>
    <col min="3077" max="3077" width="11.28515625" style="117" customWidth="1"/>
    <col min="3078" max="3078" width="12.85546875" style="117" customWidth="1"/>
    <col min="3079" max="3083" width="11.28515625" style="117" customWidth="1"/>
    <col min="3084" max="3088" width="11.5703125" style="117" bestFit="1" customWidth="1"/>
    <col min="3089" max="3124" width="11.42578125" style="117"/>
    <col min="3125" max="3128" width="11.42578125" style="117" customWidth="1"/>
    <col min="3129" max="3329" width="11.42578125" style="117"/>
    <col min="3330" max="3330" width="3.5703125" style="117" customWidth="1"/>
    <col min="3331" max="3331" width="23.85546875" style="117" customWidth="1"/>
    <col min="3332" max="3332" width="1.7109375" style="117" customWidth="1"/>
    <col min="3333" max="3333" width="11.28515625" style="117" customWidth="1"/>
    <col min="3334" max="3334" width="12.85546875" style="117" customWidth="1"/>
    <col min="3335" max="3339" width="11.28515625" style="117" customWidth="1"/>
    <col min="3340" max="3344" width="11.5703125" style="117" bestFit="1" customWidth="1"/>
    <col min="3345" max="3380" width="11.42578125" style="117"/>
    <col min="3381" max="3384" width="11.42578125" style="117" customWidth="1"/>
    <col min="3385" max="3585" width="11.42578125" style="117"/>
    <col min="3586" max="3586" width="3.5703125" style="117" customWidth="1"/>
    <col min="3587" max="3587" width="23.85546875" style="117" customWidth="1"/>
    <col min="3588" max="3588" width="1.7109375" style="117" customWidth="1"/>
    <col min="3589" max="3589" width="11.28515625" style="117" customWidth="1"/>
    <col min="3590" max="3590" width="12.85546875" style="117" customWidth="1"/>
    <col min="3591" max="3595" width="11.28515625" style="117" customWidth="1"/>
    <col min="3596" max="3600" width="11.5703125" style="117" bestFit="1" customWidth="1"/>
    <col min="3601" max="3636" width="11.42578125" style="117"/>
    <col min="3637" max="3640" width="11.42578125" style="117" customWidth="1"/>
    <col min="3641" max="3841" width="11.42578125" style="117"/>
    <col min="3842" max="3842" width="3.5703125" style="117" customWidth="1"/>
    <col min="3843" max="3843" width="23.85546875" style="117" customWidth="1"/>
    <col min="3844" max="3844" width="1.7109375" style="117" customWidth="1"/>
    <col min="3845" max="3845" width="11.28515625" style="117" customWidth="1"/>
    <col min="3846" max="3846" width="12.85546875" style="117" customWidth="1"/>
    <col min="3847" max="3851" width="11.28515625" style="117" customWidth="1"/>
    <col min="3852" max="3856" width="11.5703125" style="117" bestFit="1" customWidth="1"/>
    <col min="3857" max="3892" width="11.42578125" style="117"/>
    <col min="3893" max="3896" width="11.42578125" style="117" customWidth="1"/>
    <col min="3897" max="4097" width="11.42578125" style="117"/>
    <col min="4098" max="4098" width="3.5703125" style="117" customWidth="1"/>
    <col min="4099" max="4099" width="23.85546875" style="117" customWidth="1"/>
    <col min="4100" max="4100" width="1.7109375" style="117" customWidth="1"/>
    <col min="4101" max="4101" width="11.28515625" style="117" customWidth="1"/>
    <col min="4102" max="4102" width="12.85546875" style="117" customWidth="1"/>
    <col min="4103" max="4107" width="11.28515625" style="117" customWidth="1"/>
    <col min="4108" max="4112" width="11.5703125" style="117" bestFit="1" customWidth="1"/>
    <col min="4113" max="4148" width="11.42578125" style="117"/>
    <col min="4149" max="4152" width="11.42578125" style="117" customWidth="1"/>
    <col min="4153" max="4353" width="11.42578125" style="117"/>
    <col min="4354" max="4354" width="3.5703125" style="117" customWidth="1"/>
    <col min="4355" max="4355" width="23.85546875" style="117" customWidth="1"/>
    <col min="4356" max="4356" width="1.7109375" style="117" customWidth="1"/>
    <col min="4357" max="4357" width="11.28515625" style="117" customWidth="1"/>
    <col min="4358" max="4358" width="12.85546875" style="117" customWidth="1"/>
    <col min="4359" max="4363" width="11.28515625" style="117" customWidth="1"/>
    <col min="4364" max="4368" width="11.5703125" style="117" bestFit="1" customWidth="1"/>
    <col min="4369" max="4404" width="11.42578125" style="117"/>
    <col min="4405" max="4408" width="11.42578125" style="117" customWidth="1"/>
    <col min="4409" max="4609" width="11.42578125" style="117"/>
    <col min="4610" max="4610" width="3.5703125" style="117" customWidth="1"/>
    <col min="4611" max="4611" width="23.85546875" style="117" customWidth="1"/>
    <col min="4612" max="4612" width="1.7109375" style="117" customWidth="1"/>
    <col min="4613" max="4613" width="11.28515625" style="117" customWidth="1"/>
    <col min="4614" max="4614" width="12.85546875" style="117" customWidth="1"/>
    <col min="4615" max="4619" width="11.28515625" style="117" customWidth="1"/>
    <col min="4620" max="4624" width="11.5703125" style="117" bestFit="1" customWidth="1"/>
    <col min="4625" max="4660" width="11.42578125" style="117"/>
    <col min="4661" max="4664" width="11.42578125" style="117" customWidth="1"/>
    <col min="4665" max="4865" width="11.42578125" style="117"/>
    <col min="4866" max="4866" width="3.5703125" style="117" customWidth="1"/>
    <col min="4867" max="4867" width="23.85546875" style="117" customWidth="1"/>
    <col min="4868" max="4868" width="1.7109375" style="117" customWidth="1"/>
    <col min="4869" max="4869" width="11.28515625" style="117" customWidth="1"/>
    <col min="4870" max="4870" width="12.85546875" style="117" customWidth="1"/>
    <col min="4871" max="4875" width="11.28515625" style="117" customWidth="1"/>
    <col min="4876" max="4880" width="11.5703125" style="117" bestFit="1" customWidth="1"/>
    <col min="4881" max="4916" width="11.42578125" style="117"/>
    <col min="4917" max="4920" width="11.42578125" style="117" customWidth="1"/>
    <col min="4921" max="5121" width="11.42578125" style="117"/>
    <col min="5122" max="5122" width="3.5703125" style="117" customWidth="1"/>
    <col min="5123" max="5123" width="23.85546875" style="117" customWidth="1"/>
    <col min="5124" max="5124" width="1.7109375" style="117" customWidth="1"/>
    <col min="5125" max="5125" width="11.28515625" style="117" customWidth="1"/>
    <col min="5126" max="5126" width="12.85546875" style="117" customWidth="1"/>
    <col min="5127" max="5131" width="11.28515625" style="117" customWidth="1"/>
    <col min="5132" max="5136" width="11.5703125" style="117" bestFit="1" customWidth="1"/>
    <col min="5137" max="5172" width="11.42578125" style="117"/>
    <col min="5173" max="5176" width="11.42578125" style="117" customWidth="1"/>
    <col min="5177" max="5377" width="11.42578125" style="117"/>
    <col min="5378" max="5378" width="3.5703125" style="117" customWidth="1"/>
    <col min="5379" max="5379" width="23.85546875" style="117" customWidth="1"/>
    <col min="5380" max="5380" width="1.7109375" style="117" customWidth="1"/>
    <col min="5381" max="5381" width="11.28515625" style="117" customWidth="1"/>
    <col min="5382" max="5382" width="12.85546875" style="117" customWidth="1"/>
    <col min="5383" max="5387" width="11.28515625" style="117" customWidth="1"/>
    <col min="5388" max="5392" width="11.5703125" style="117" bestFit="1" customWidth="1"/>
    <col min="5393" max="5428" width="11.42578125" style="117"/>
    <col min="5429" max="5432" width="11.42578125" style="117" customWidth="1"/>
    <col min="5433" max="5633" width="11.42578125" style="117"/>
    <col min="5634" max="5634" width="3.5703125" style="117" customWidth="1"/>
    <col min="5635" max="5635" width="23.85546875" style="117" customWidth="1"/>
    <col min="5636" max="5636" width="1.7109375" style="117" customWidth="1"/>
    <col min="5637" max="5637" width="11.28515625" style="117" customWidth="1"/>
    <col min="5638" max="5638" width="12.85546875" style="117" customWidth="1"/>
    <col min="5639" max="5643" width="11.28515625" style="117" customWidth="1"/>
    <col min="5644" max="5648" width="11.5703125" style="117" bestFit="1" customWidth="1"/>
    <col min="5649" max="5684" width="11.42578125" style="117"/>
    <col min="5685" max="5688" width="11.42578125" style="117" customWidth="1"/>
    <col min="5689" max="5889" width="11.42578125" style="117"/>
    <col min="5890" max="5890" width="3.5703125" style="117" customWidth="1"/>
    <col min="5891" max="5891" width="23.85546875" style="117" customWidth="1"/>
    <col min="5892" max="5892" width="1.7109375" style="117" customWidth="1"/>
    <col min="5893" max="5893" width="11.28515625" style="117" customWidth="1"/>
    <col min="5894" max="5894" width="12.85546875" style="117" customWidth="1"/>
    <col min="5895" max="5899" width="11.28515625" style="117" customWidth="1"/>
    <col min="5900" max="5904" width="11.5703125" style="117" bestFit="1" customWidth="1"/>
    <col min="5905" max="5940" width="11.42578125" style="117"/>
    <col min="5941" max="5944" width="11.42578125" style="117" customWidth="1"/>
    <col min="5945" max="6145" width="11.42578125" style="117"/>
    <col min="6146" max="6146" width="3.5703125" style="117" customWidth="1"/>
    <col min="6147" max="6147" width="23.85546875" style="117" customWidth="1"/>
    <col min="6148" max="6148" width="1.7109375" style="117" customWidth="1"/>
    <col min="6149" max="6149" width="11.28515625" style="117" customWidth="1"/>
    <col min="6150" max="6150" width="12.85546875" style="117" customWidth="1"/>
    <col min="6151" max="6155" width="11.28515625" style="117" customWidth="1"/>
    <col min="6156" max="6160" width="11.5703125" style="117" bestFit="1" customWidth="1"/>
    <col min="6161" max="6196" width="11.42578125" style="117"/>
    <col min="6197" max="6200" width="11.42578125" style="117" customWidth="1"/>
    <col min="6201" max="6401" width="11.42578125" style="117"/>
    <col min="6402" max="6402" width="3.5703125" style="117" customWidth="1"/>
    <col min="6403" max="6403" width="23.85546875" style="117" customWidth="1"/>
    <col min="6404" max="6404" width="1.7109375" style="117" customWidth="1"/>
    <col min="6405" max="6405" width="11.28515625" style="117" customWidth="1"/>
    <col min="6406" max="6406" width="12.85546875" style="117" customWidth="1"/>
    <col min="6407" max="6411" width="11.28515625" style="117" customWidth="1"/>
    <col min="6412" max="6416" width="11.5703125" style="117" bestFit="1" customWidth="1"/>
    <col min="6417" max="6452" width="11.42578125" style="117"/>
    <col min="6453" max="6456" width="11.42578125" style="117" customWidth="1"/>
    <col min="6457" max="6657" width="11.42578125" style="117"/>
    <col min="6658" max="6658" width="3.5703125" style="117" customWidth="1"/>
    <col min="6659" max="6659" width="23.85546875" style="117" customWidth="1"/>
    <col min="6660" max="6660" width="1.7109375" style="117" customWidth="1"/>
    <col min="6661" max="6661" width="11.28515625" style="117" customWidth="1"/>
    <col min="6662" max="6662" width="12.85546875" style="117" customWidth="1"/>
    <col min="6663" max="6667" width="11.28515625" style="117" customWidth="1"/>
    <col min="6668" max="6672" width="11.5703125" style="117" bestFit="1" customWidth="1"/>
    <col min="6673" max="6708" width="11.42578125" style="117"/>
    <col min="6709" max="6712" width="11.42578125" style="117" customWidth="1"/>
    <col min="6713" max="6913" width="11.42578125" style="117"/>
    <col min="6914" max="6914" width="3.5703125" style="117" customWidth="1"/>
    <col min="6915" max="6915" width="23.85546875" style="117" customWidth="1"/>
    <col min="6916" max="6916" width="1.7109375" style="117" customWidth="1"/>
    <col min="6917" max="6917" width="11.28515625" style="117" customWidth="1"/>
    <col min="6918" max="6918" width="12.85546875" style="117" customWidth="1"/>
    <col min="6919" max="6923" width="11.28515625" style="117" customWidth="1"/>
    <col min="6924" max="6928" width="11.5703125" style="117" bestFit="1" customWidth="1"/>
    <col min="6929" max="6964" width="11.42578125" style="117"/>
    <col min="6965" max="6968" width="11.42578125" style="117" customWidth="1"/>
    <col min="6969" max="7169" width="11.42578125" style="117"/>
    <col min="7170" max="7170" width="3.5703125" style="117" customWidth="1"/>
    <col min="7171" max="7171" width="23.85546875" style="117" customWidth="1"/>
    <col min="7172" max="7172" width="1.7109375" style="117" customWidth="1"/>
    <col min="7173" max="7173" width="11.28515625" style="117" customWidth="1"/>
    <col min="7174" max="7174" width="12.85546875" style="117" customWidth="1"/>
    <col min="7175" max="7179" width="11.28515625" style="117" customWidth="1"/>
    <col min="7180" max="7184" width="11.5703125" style="117" bestFit="1" customWidth="1"/>
    <col min="7185" max="7220" width="11.42578125" style="117"/>
    <col min="7221" max="7224" width="11.42578125" style="117" customWidth="1"/>
    <col min="7225" max="7425" width="11.42578125" style="117"/>
    <col min="7426" max="7426" width="3.5703125" style="117" customWidth="1"/>
    <col min="7427" max="7427" width="23.85546875" style="117" customWidth="1"/>
    <col min="7428" max="7428" width="1.7109375" style="117" customWidth="1"/>
    <col min="7429" max="7429" width="11.28515625" style="117" customWidth="1"/>
    <col min="7430" max="7430" width="12.85546875" style="117" customWidth="1"/>
    <col min="7431" max="7435" width="11.28515625" style="117" customWidth="1"/>
    <col min="7436" max="7440" width="11.5703125" style="117" bestFit="1" customWidth="1"/>
    <col min="7441" max="7476" width="11.42578125" style="117"/>
    <col min="7477" max="7480" width="11.42578125" style="117" customWidth="1"/>
    <col min="7481" max="7681" width="11.42578125" style="117"/>
    <col min="7682" max="7682" width="3.5703125" style="117" customWidth="1"/>
    <col min="7683" max="7683" width="23.85546875" style="117" customWidth="1"/>
    <col min="7684" max="7684" width="1.7109375" style="117" customWidth="1"/>
    <col min="7685" max="7685" width="11.28515625" style="117" customWidth="1"/>
    <col min="7686" max="7686" width="12.85546875" style="117" customWidth="1"/>
    <col min="7687" max="7691" width="11.28515625" style="117" customWidth="1"/>
    <col min="7692" max="7696" width="11.5703125" style="117" bestFit="1" customWidth="1"/>
    <col min="7697" max="7732" width="11.42578125" style="117"/>
    <col min="7733" max="7736" width="11.42578125" style="117" customWidth="1"/>
    <col min="7737" max="7937" width="11.42578125" style="117"/>
    <col min="7938" max="7938" width="3.5703125" style="117" customWidth="1"/>
    <col min="7939" max="7939" width="23.85546875" style="117" customWidth="1"/>
    <col min="7940" max="7940" width="1.7109375" style="117" customWidth="1"/>
    <col min="7941" max="7941" width="11.28515625" style="117" customWidth="1"/>
    <col min="7942" max="7942" width="12.85546875" style="117" customWidth="1"/>
    <col min="7943" max="7947" width="11.28515625" style="117" customWidth="1"/>
    <col min="7948" max="7952" width="11.5703125" style="117" bestFit="1" customWidth="1"/>
    <col min="7953" max="7988" width="11.42578125" style="117"/>
    <col min="7989" max="7992" width="11.42578125" style="117" customWidth="1"/>
    <col min="7993" max="8193" width="11.42578125" style="117"/>
    <col min="8194" max="8194" width="3.5703125" style="117" customWidth="1"/>
    <col min="8195" max="8195" width="23.85546875" style="117" customWidth="1"/>
    <col min="8196" max="8196" width="1.7109375" style="117" customWidth="1"/>
    <col min="8197" max="8197" width="11.28515625" style="117" customWidth="1"/>
    <col min="8198" max="8198" width="12.85546875" style="117" customWidth="1"/>
    <col min="8199" max="8203" width="11.28515625" style="117" customWidth="1"/>
    <col min="8204" max="8208" width="11.5703125" style="117" bestFit="1" customWidth="1"/>
    <col min="8209" max="8244" width="11.42578125" style="117"/>
    <col min="8245" max="8248" width="11.42578125" style="117" customWidth="1"/>
    <col min="8249" max="8449" width="11.42578125" style="117"/>
    <col min="8450" max="8450" width="3.5703125" style="117" customWidth="1"/>
    <col min="8451" max="8451" width="23.85546875" style="117" customWidth="1"/>
    <col min="8452" max="8452" width="1.7109375" style="117" customWidth="1"/>
    <col min="8453" max="8453" width="11.28515625" style="117" customWidth="1"/>
    <col min="8454" max="8454" width="12.85546875" style="117" customWidth="1"/>
    <col min="8455" max="8459" width="11.28515625" style="117" customWidth="1"/>
    <col min="8460" max="8464" width="11.5703125" style="117" bestFit="1" customWidth="1"/>
    <col min="8465" max="8500" width="11.42578125" style="117"/>
    <col min="8501" max="8504" width="11.42578125" style="117" customWidth="1"/>
    <col min="8505" max="8705" width="11.42578125" style="117"/>
    <col min="8706" max="8706" width="3.5703125" style="117" customWidth="1"/>
    <col min="8707" max="8707" width="23.85546875" style="117" customWidth="1"/>
    <col min="8708" max="8708" width="1.7109375" style="117" customWidth="1"/>
    <col min="8709" max="8709" width="11.28515625" style="117" customWidth="1"/>
    <col min="8710" max="8710" width="12.85546875" style="117" customWidth="1"/>
    <col min="8711" max="8715" width="11.28515625" style="117" customWidth="1"/>
    <col min="8716" max="8720" width="11.5703125" style="117" bestFit="1" customWidth="1"/>
    <col min="8721" max="8756" width="11.42578125" style="117"/>
    <col min="8757" max="8760" width="11.42578125" style="117" customWidth="1"/>
    <col min="8761" max="8961" width="11.42578125" style="117"/>
    <col min="8962" max="8962" width="3.5703125" style="117" customWidth="1"/>
    <col min="8963" max="8963" width="23.85546875" style="117" customWidth="1"/>
    <col min="8964" max="8964" width="1.7109375" style="117" customWidth="1"/>
    <col min="8965" max="8965" width="11.28515625" style="117" customWidth="1"/>
    <col min="8966" max="8966" width="12.85546875" style="117" customWidth="1"/>
    <col min="8967" max="8971" width="11.28515625" style="117" customWidth="1"/>
    <col min="8972" max="8976" width="11.5703125" style="117" bestFit="1" customWidth="1"/>
    <col min="8977" max="9012" width="11.42578125" style="117"/>
    <col min="9013" max="9016" width="11.42578125" style="117" customWidth="1"/>
    <col min="9017" max="9217" width="11.42578125" style="117"/>
    <col min="9218" max="9218" width="3.5703125" style="117" customWidth="1"/>
    <col min="9219" max="9219" width="23.85546875" style="117" customWidth="1"/>
    <col min="9220" max="9220" width="1.7109375" style="117" customWidth="1"/>
    <col min="9221" max="9221" width="11.28515625" style="117" customWidth="1"/>
    <col min="9222" max="9222" width="12.85546875" style="117" customWidth="1"/>
    <col min="9223" max="9227" width="11.28515625" style="117" customWidth="1"/>
    <col min="9228" max="9232" width="11.5703125" style="117" bestFit="1" customWidth="1"/>
    <col min="9233" max="9268" width="11.42578125" style="117"/>
    <col min="9269" max="9272" width="11.42578125" style="117" customWidth="1"/>
    <col min="9273" max="9473" width="11.42578125" style="117"/>
    <col min="9474" max="9474" width="3.5703125" style="117" customWidth="1"/>
    <col min="9475" max="9475" width="23.85546875" style="117" customWidth="1"/>
    <col min="9476" max="9476" width="1.7109375" style="117" customWidth="1"/>
    <col min="9477" max="9477" width="11.28515625" style="117" customWidth="1"/>
    <col min="9478" max="9478" width="12.85546875" style="117" customWidth="1"/>
    <col min="9479" max="9483" width="11.28515625" style="117" customWidth="1"/>
    <col min="9484" max="9488" width="11.5703125" style="117" bestFit="1" customWidth="1"/>
    <col min="9489" max="9524" width="11.42578125" style="117"/>
    <col min="9525" max="9528" width="11.42578125" style="117" customWidth="1"/>
    <col min="9529" max="9729" width="11.42578125" style="117"/>
    <col min="9730" max="9730" width="3.5703125" style="117" customWidth="1"/>
    <col min="9731" max="9731" width="23.85546875" style="117" customWidth="1"/>
    <col min="9732" max="9732" width="1.7109375" style="117" customWidth="1"/>
    <col min="9733" max="9733" width="11.28515625" style="117" customWidth="1"/>
    <col min="9734" max="9734" width="12.85546875" style="117" customWidth="1"/>
    <col min="9735" max="9739" width="11.28515625" style="117" customWidth="1"/>
    <col min="9740" max="9744" width="11.5703125" style="117" bestFit="1" customWidth="1"/>
    <col min="9745" max="9780" width="11.42578125" style="117"/>
    <col min="9781" max="9784" width="11.42578125" style="117" customWidth="1"/>
    <col min="9785" max="9985" width="11.42578125" style="117"/>
    <col min="9986" max="9986" width="3.5703125" style="117" customWidth="1"/>
    <col min="9987" max="9987" width="23.85546875" style="117" customWidth="1"/>
    <col min="9988" max="9988" width="1.7109375" style="117" customWidth="1"/>
    <col min="9989" max="9989" width="11.28515625" style="117" customWidth="1"/>
    <col min="9990" max="9990" width="12.85546875" style="117" customWidth="1"/>
    <col min="9991" max="9995" width="11.28515625" style="117" customWidth="1"/>
    <col min="9996" max="10000" width="11.5703125" style="117" bestFit="1" customWidth="1"/>
    <col min="10001" max="10036" width="11.42578125" style="117"/>
    <col min="10037" max="10040" width="11.42578125" style="117" customWidth="1"/>
    <col min="10041" max="10241" width="11.42578125" style="117"/>
    <col min="10242" max="10242" width="3.5703125" style="117" customWidth="1"/>
    <col min="10243" max="10243" width="23.85546875" style="117" customWidth="1"/>
    <col min="10244" max="10244" width="1.7109375" style="117" customWidth="1"/>
    <col min="10245" max="10245" width="11.28515625" style="117" customWidth="1"/>
    <col min="10246" max="10246" width="12.85546875" style="117" customWidth="1"/>
    <col min="10247" max="10251" width="11.28515625" style="117" customWidth="1"/>
    <col min="10252" max="10256" width="11.5703125" style="117" bestFit="1" customWidth="1"/>
    <col min="10257" max="10292" width="11.42578125" style="117"/>
    <col min="10293" max="10296" width="11.42578125" style="117" customWidth="1"/>
    <col min="10297" max="10497" width="11.42578125" style="117"/>
    <col min="10498" max="10498" width="3.5703125" style="117" customWidth="1"/>
    <col min="10499" max="10499" width="23.85546875" style="117" customWidth="1"/>
    <col min="10500" max="10500" width="1.7109375" style="117" customWidth="1"/>
    <col min="10501" max="10501" width="11.28515625" style="117" customWidth="1"/>
    <col min="10502" max="10502" width="12.85546875" style="117" customWidth="1"/>
    <col min="10503" max="10507" width="11.28515625" style="117" customWidth="1"/>
    <col min="10508" max="10512" width="11.5703125" style="117" bestFit="1" customWidth="1"/>
    <col min="10513" max="10548" width="11.42578125" style="117"/>
    <col min="10549" max="10552" width="11.42578125" style="117" customWidth="1"/>
    <col min="10553" max="10753" width="11.42578125" style="117"/>
    <col min="10754" max="10754" width="3.5703125" style="117" customWidth="1"/>
    <col min="10755" max="10755" width="23.85546875" style="117" customWidth="1"/>
    <col min="10756" max="10756" width="1.7109375" style="117" customWidth="1"/>
    <col min="10757" max="10757" width="11.28515625" style="117" customWidth="1"/>
    <col min="10758" max="10758" width="12.85546875" style="117" customWidth="1"/>
    <col min="10759" max="10763" width="11.28515625" style="117" customWidth="1"/>
    <col min="10764" max="10768" width="11.5703125" style="117" bestFit="1" customWidth="1"/>
    <col min="10769" max="10804" width="11.42578125" style="117"/>
    <col min="10805" max="10808" width="11.42578125" style="117" customWidth="1"/>
    <col min="10809" max="11009" width="11.42578125" style="117"/>
    <col min="11010" max="11010" width="3.5703125" style="117" customWidth="1"/>
    <col min="11011" max="11011" width="23.85546875" style="117" customWidth="1"/>
    <col min="11012" max="11012" width="1.7109375" style="117" customWidth="1"/>
    <col min="11013" max="11013" width="11.28515625" style="117" customWidth="1"/>
    <col min="11014" max="11014" width="12.85546875" style="117" customWidth="1"/>
    <col min="11015" max="11019" width="11.28515625" style="117" customWidth="1"/>
    <col min="11020" max="11024" width="11.5703125" style="117" bestFit="1" customWidth="1"/>
    <col min="11025" max="11060" width="11.42578125" style="117"/>
    <col min="11061" max="11064" width="11.42578125" style="117" customWidth="1"/>
    <col min="11065" max="11265" width="11.42578125" style="117"/>
    <col min="11266" max="11266" width="3.5703125" style="117" customWidth="1"/>
    <col min="11267" max="11267" width="23.85546875" style="117" customWidth="1"/>
    <col min="11268" max="11268" width="1.7109375" style="117" customWidth="1"/>
    <col min="11269" max="11269" width="11.28515625" style="117" customWidth="1"/>
    <col min="11270" max="11270" width="12.85546875" style="117" customWidth="1"/>
    <col min="11271" max="11275" width="11.28515625" style="117" customWidth="1"/>
    <col min="11276" max="11280" width="11.5703125" style="117" bestFit="1" customWidth="1"/>
    <col min="11281" max="11316" width="11.42578125" style="117"/>
    <col min="11317" max="11320" width="11.42578125" style="117" customWidth="1"/>
    <col min="11321" max="11521" width="11.42578125" style="117"/>
    <col min="11522" max="11522" width="3.5703125" style="117" customWidth="1"/>
    <col min="11523" max="11523" width="23.85546875" style="117" customWidth="1"/>
    <col min="11524" max="11524" width="1.7109375" style="117" customWidth="1"/>
    <col min="11525" max="11525" width="11.28515625" style="117" customWidth="1"/>
    <col min="11526" max="11526" width="12.85546875" style="117" customWidth="1"/>
    <col min="11527" max="11531" width="11.28515625" style="117" customWidth="1"/>
    <col min="11532" max="11536" width="11.5703125" style="117" bestFit="1" customWidth="1"/>
    <col min="11537" max="11572" width="11.42578125" style="117"/>
    <col min="11573" max="11576" width="11.42578125" style="117" customWidth="1"/>
    <col min="11577" max="11777" width="11.42578125" style="117"/>
    <col min="11778" max="11778" width="3.5703125" style="117" customWidth="1"/>
    <col min="11779" max="11779" width="23.85546875" style="117" customWidth="1"/>
    <col min="11780" max="11780" width="1.7109375" style="117" customWidth="1"/>
    <col min="11781" max="11781" width="11.28515625" style="117" customWidth="1"/>
    <col min="11782" max="11782" width="12.85546875" style="117" customWidth="1"/>
    <col min="11783" max="11787" width="11.28515625" style="117" customWidth="1"/>
    <col min="11788" max="11792" width="11.5703125" style="117" bestFit="1" customWidth="1"/>
    <col min="11793" max="11828" width="11.42578125" style="117"/>
    <col min="11829" max="11832" width="11.42578125" style="117" customWidth="1"/>
    <col min="11833" max="12033" width="11.42578125" style="117"/>
    <col min="12034" max="12034" width="3.5703125" style="117" customWidth="1"/>
    <col min="12035" max="12035" width="23.85546875" style="117" customWidth="1"/>
    <col min="12036" max="12036" width="1.7109375" style="117" customWidth="1"/>
    <col min="12037" max="12037" width="11.28515625" style="117" customWidth="1"/>
    <col min="12038" max="12038" width="12.85546875" style="117" customWidth="1"/>
    <col min="12039" max="12043" width="11.28515625" style="117" customWidth="1"/>
    <col min="12044" max="12048" width="11.5703125" style="117" bestFit="1" customWidth="1"/>
    <col min="12049" max="12084" width="11.42578125" style="117"/>
    <col min="12085" max="12088" width="11.42578125" style="117" customWidth="1"/>
    <col min="12089" max="12289" width="11.42578125" style="117"/>
    <col min="12290" max="12290" width="3.5703125" style="117" customWidth="1"/>
    <col min="12291" max="12291" width="23.85546875" style="117" customWidth="1"/>
    <col min="12292" max="12292" width="1.7109375" style="117" customWidth="1"/>
    <col min="12293" max="12293" width="11.28515625" style="117" customWidth="1"/>
    <col min="12294" max="12294" width="12.85546875" style="117" customWidth="1"/>
    <col min="12295" max="12299" width="11.28515625" style="117" customWidth="1"/>
    <col min="12300" max="12304" width="11.5703125" style="117" bestFit="1" customWidth="1"/>
    <col min="12305" max="12340" width="11.42578125" style="117"/>
    <col min="12341" max="12344" width="11.42578125" style="117" customWidth="1"/>
    <col min="12345" max="12545" width="11.42578125" style="117"/>
    <col min="12546" max="12546" width="3.5703125" style="117" customWidth="1"/>
    <col min="12547" max="12547" width="23.85546875" style="117" customWidth="1"/>
    <col min="12548" max="12548" width="1.7109375" style="117" customWidth="1"/>
    <col min="12549" max="12549" width="11.28515625" style="117" customWidth="1"/>
    <col min="12550" max="12550" width="12.85546875" style="117" customWidth="1"/>
    <col min="12551" max="12555" width="11.28515625" style="117" customWidth="1"/>
    <col min="12556" max="12560" width="11.5703125" style="117" bestFit="1" customWidth="1"/>
    <col min="12561" max="12596" width="11.42578125" style="117"/>
    <col min="12597" max="12600" width="11.42578125" style="117" customWidth="1"/>
    <col min="12601" max="12801" width="11.42578125" style="117"/>
    <col min="12802" max="12802" width="3.5703125" style="117" customWidth="1"/>
    <col min="12803" max="12803" width="23.85546875" style="117" customWidth="1"/>
    <col min="12804" max="12804" width="1.7109375" style="117" customWidth="1"/>
    <col min="12805" max="12805" width="11.28515625" style="117" customWidth="1"/>
    <col min="12806" max="12806" width="12.85546875" style="117" customWidth="1"/>
    <col min="12807" max="12811" width="11.28515625" style="117" customWidth="1"/>
    <col min="12812" max="12816" width="11.5703125" style="117" bestFit="1" customWidth="1"/>
    <col min="12817" max="12852" width="11.42578125" style="117"/>
    <col min="12853" max="12856" width="11.42578125" style="117" customWidth="1"/>
    <col min="12857" max="13057" width="11.42578125" style="117"/>
    <col min="13058" max="13058" width="3.5703125" style="117" customWidth="1"/>
    <col min="13059" max="13059" width="23.85546875" style="117" customWidth="1"/>
    <col min="13060" max="13060" width="1.7109375" style="117" customWidth="1"/>
    <col min="13061" max="13061" width="11.28515625" style="117" customWidth="1"/>
    <col min="13062" max="13062" width="12.85546875" style="117" customWidth="1"/>
    <col min="13063" max="13067" width="11.28515625" style="117" customWidth="1"/>
    <col min="13068" max="13072" width="11.5703125" style="117" bestFit="1" customWidth="1"/>
    <col min="13073" max="13108" width="11.42578125" style="117"/>
    <col min="13109" max="13112" width="11.42578125" style="117" customWidth="1"/>
    <col min="13113" max="13313" width="11.42578125" style="117"/>
    <col min="13314" max="13314" width="3.5703125" style="117" customWidth="1"/>
    <col min="13315" max="13315" width="23.85546875" style="117" customWidth="1"/>
    <col min="13316" max="13316" width="1.7109375" style="117" customWidth="1"/>
    <col min="13317" max="13317" width="11.28515625" style="117" customWidth="1"/>
    <col min="13318" max="13318" width="12.85546875" style="117" customWidth="1"/>
    <col min="13319" max="13323" width="11.28515625" style="117" customWidth="1"/>
    <col min="13324" max="13328" width="11.5703125" style="117" bestFit="1" customWidth="1"/>
    <col min="13329" max="13364" width="11.42578125" style="117"/>
    <col min="13365" max="13368" width="11.42578125" style="117" customWidth="1"/>
    <col min="13369" max="13569" width="11.42578125" style="117"/>
    <col min="13570" max="13570" width="3.5703125" style="117" customWidth="1"/>
    <col min="13571" max="13571" width="23.85546875" style="117" customWidth="1"/>
    <col min="13572" max="13572" width="1.7109375" style="117" customWidth="1"/>
    <col min="13573" max="13573" width="11.28515625" style="117" customWidth="1"/>
    <col min="13574" max="13574" width="12.85546875" style="117" customWidth="1"/>
    <col min="13575" max="13579" width="11.28515625" style="117" customWidth="1"/>
    <col min="13580" max="13584" width="11.5703125" style="117" bestFit="1" customWidth="1"/>
    <col min="13585" max="13620" width="11.42578125" style="117"/>
    <col min="13621" max="13624" width="11.42578125" style="117" customWidth="1"/>
    <col min="13625" max="13825" width="11.42578125" style="117"/>
    <col min="13826" max="13826" width="3.5703125" style="117" customWidth="1"/>
    <col min="13827" max="13827" width="23.85546875" style="117" customWidth="1"/>
    <col min="13828" max="13828" width="1.7109375" style="117" customWidth="1"/>
    <col min="13829" max="13829" width="11.28515625" style="117" customWidth="1"/>
    <col min="13830" max="13830" width="12.85546875" style="117" customWidth="1"/>
    <col min="13831" max="13835" width="11.28515625" style="117" customWidth="1"/>
    <col min="13836" max="13840" width="11.5703125" style="117" bestFit="1" customWidth="1"/>
    <col min="13841" max="13876" width="11.42578125" style="117"/>
    <col min="13877" max="13880" width="11.42578125" style="117" customWidth="1"/>
    <col min="13881" max="14081" width="11.42578125" style="117"/>
    <col min="14082" max="14082" width="3.5703125" style="117" customWidth="1"/>
    <col min="14083" max="14083" width="23.85546875" style="117" customWidth="1"/>
    <col min="14084" max="14084" width="1.7109375" style="117" customWidth="1"/>
    <col min="14085" max="14085" width="11.28515625" style="117" customWidth="1"/>
    <col min="14086" max="14086" width="12.85546875" style="117" customWidth="1"/>
    <col min="14087" max="14091" width="11.28515625" style="117" customWidth="1"/>
    <col min="14092" max="14096" width="11.5703125" style="117" bestFit="1" customWidth="1"/>
    <col min="14097" max="14132" width="11.42578125" style="117"/>
    <col min="14133" max="14136" width="11.42578125" style="117" customWidth="1"/>
    <col min="14137" max="14337" width="11.42578125" style="117"/>
    <col min="14338" max="14338" width="3.5703125" style="117" customWidth="1"/>
    <col min="14339" max="14339" width="23.85546875" style="117" customWidth="1"/>
    <col min="14340" max="14340" width="1.7109375" style="117" customWidth="1"/>
    <col min="14341" max="14341" width="11.28515625" style="117" customWidth="1"/>
    <col min="14342" max="14342" width="12.85546875" style="117" customWidth="1"/>
    <col min="14343" max="14347" width="11.28515625" style="117" customWidth="1"/>
    <col min="14348" max="14352" width="11.5703125" style="117" bestFit="1" customWidth="1"/>
    <col min="14353" max="14388" width="11.42578125" style="117"/>
    <col min="14389" max="14392" width="11.42578125" style="117" customWidth="1"/>
    <col min="14393" max="14593" width="11.42578125" style="117"/>
    <col min="14594" max="14594" width="3.5703125" style="117" customWidth="1"/>
    <col min="14595" max="14595" width="23.85546875" style="117" customWidth="1"/>
    <col min="14596" max="14596" width="1.7109375" style="117" customWidth="1"/>
    <col min="14597" max="14597" width="11.28515625" style="117" customWidth="1"/>
    <col min="14598" max="14598" width="12.85546875" style="117" customWidth="1"/>
    <col min="14599" max="14603" width="11.28515625" style="117" customWidth="1"/>
    <col min="14604" max="14608" width="11.5703125" style="117" bestFit="1" customWidth="1"/>
    <col min="14609" max="14644" width="11.42578125" style="117"/>
    <col min="14645" max="14648" width="11.42578125" style="117" customWidth="1"/>
    <col min="14649" max="14849" width="11.42578125" style="117"/>
    <col min="14850" max="14850" width="3.5703125" style="117" customWidth="1"/>
    <col min="14851" max="14851" width="23.85546875" style="117" customWidth="1"/>
    <col min="14852" max="14852" width="1.7109375" style="117" customWidth="1"/>
    <col min="14853" max="14853" width="11.28515625" style="117" customWidth="1"/>
    <col min="14854" max="14854" width="12.85546875" style="117" customWidth="1"/>
    <col min="14855" max="14859" width="11.28515625" style="117" customWidth="1"/>
    <col min="14860" max="14864" width="11.5703125" style="117" bestFit="1" customWidth="1"/>
    <col min="14865" max="14900" width="11.42578125" style="117"/>
    <col min="14901" max="14904" width="11.42578125" style="117" customWidth="1"/>
    <col min="14905" max="15105" width="11.42578125" style="117"/>
    <col min="15106" max="15106" width="3.5703125" style="117" customWidth="1"/>
    <col min="15107" max="15107" width="23.85546875" style="117" customWidth="1"/>
    <col min="15108" max="15108" width="1.7109375" style="117" customWidth="1"/>
    <col min="15109" max="15109" width="11.28515625" style="117" customWidth="1"/>
    <col min="15110" max="15110" width="12.85546875" style="117" customWidth="1"/>
    <col min="15111" max="15115" width="11.28515625" style="117" customWidth="1"/>
    <col min="15116" max="15120" width="11.5703125" style="117" bestFit="1" customWidth="1"/>
    <col min="15121" max="15156" width="11.42578125" style="117"/>
    <col min="15157" max="15160" width="11.42578125" style="117" customWidth="1"/>
    <col min="15161" max="15361" width="11.42578125" style="117"/>
    <col min="15362" max="15362" width="3.5703125" style="117" customWidth="1"/>
    <col min="15363" max="15363" width="23.85546875" style="117" customWidth="1"/>
    <col min="15364" max="15364" width="1.7109375" style="117" customWidth="1"/>
    <col min="15365" max="15365" width="11.28515625" style="117" customWidth="1"/>
    <col min="15366" max="15366" width="12.85546875" style="117" customWidth="1"/>
    <col min="15367" max="15371" width="11.28515625" style="117" customWidth="1"/>
    <col min="15372" max="15376" width="11.5703125" style="117" bestFit="1" customWidth="1"/>
    <col min="15377" max="15412" width="11.42578125" style="117"/>
    <col min="15413" max="15416" width="11.42578125" style="117" customWidth="1"/>
    <col min="15417" max="15617" width="11.42578125" style="117"/>
    <col min="15618" max="15618" width="3.5703125" style="117" customWidth="1"/>
    <col min="15619" max="15619" width="23.85546875" style="117" customWidth="1"/>
    <col min="15620" max="15620" width="1.7109375" style="117" customWidth="1"/>
    <col min="15621" max="15621" width="11.28515625" style="117" customWidth="1"/>
    <col min="15622" max="15622" width="12.85546875" style="117" customWidth="1"/>
    <col min="15623" max="15627" width="11.28515625" style="117" customWidth="1"/>
    <col min="15628" max="15632" width="11.5703125" style="117" bestFit="1" customWidth="1"/>
    <col min="15633" max="15668" width="11.42578125" style="117"/>
    <col min="15669" max="15672" width="11.42578125" style="117" customWidth="1"/>
    <col min="15673" max="15873" width="11.42578125" style="117"/>
    <col min="15874" max="15874" width="3.5703125" style="117" customWidth="1"/>
    <col min="15875" max="15875" width="23.85546875" style="117" customWidth="1"/>
    <col min="15876" max="15876" width="1.7109375" style="117" customWidth="1"/>
    <col min="15877" max="15877" width="11.28515625" style="117" customWidth="1"/>
    <col min="15878" max="15878" width="12.85546875" style="117" customWidth="1"/>
    <col min="15879" max="15883" width="11.28515625" style="117" customWidth="1"/>
    <col min="15884" max="15888" width="11.5703125" style="117" bestFit="1" customWidth="1"/>
    <col min="15889" max="15924" width="11.42578125" style="117"/>
    <col min="15925" max="15928" width="11.42578125" style="117" customWidth="1"/>
    <col min="15929" max="16129" width="11.42578125" style="117"/>
    <col min="16130" max="16130" width="3.5703125" style="117" customWidth="1"/>
    <col min="16131" max="16131" width="23.85546875" style="117" customWidth="1"/>
    <col min="16132" max="16132" width="1.7109375" style="117" customWidth="1"/>
    <col min="16133" max="16133" width="11.28515625" style="117" customWidth="1"/>
    <col min="16134" max="16134" width="12.85546875" style="117" customWidth="1"/>
    <col min="16135" max="16139" width="11.28515625" style="117" customWidth="1"/>
    <col min="16140" max="16144" width="11.5703125" style="117" bestFit="1" customWidth="1"/>
    <col min="16145" max="16180" width="11.42578125" style="117"/>
    <col min="16181" max="16184" width="11.42578125" style="117" customWidth="1"/>
    <col min="16185" max="16384" width="11.42578125" style="117"/>
  </cols>
  <sheetData>
    <row r="1" spans="1:56" ht="18.75">
      <c r="A1" s="270" t="s">
        <v>193</v>
      </c>
      <c r="B1" s="270"/>
    </row>
    <row r="3" spans="1:56" ht="12.75" thickBot="1">
      <c r="A3" s="150" t="s">
        <v>115</v>
      </c>
    </row>
    <row r="4" spans="1:56" ht="12.75" thickBot="1">
      <c r="A4" s="124">
        <v>1</v>
      </c>
      <c r="B4" s="125" t="s">
        <v>81</v>
      </c>
      <c r="D4" s="184">
        <v>1</v>
      </c>
      <c r="F4" s="175" t="s">
        <v>60</v>
      </c>
      <c r="G4" s="176">
        <v>0.18</v>
      </c>
      <c r="BC4" s="119">
        <v>1</v>
      </c>
      <c r="BD4" s="119" t="s">
        <v>82</v>
      </c>
    </row>
    <row r="5" spans="1:56" ht="12.75" thickBot="1">
      <c r="A5" s="126">
        <v>2</v>
      </c>
      <c r="B5" s="127" t="s">
        <v>83</v>
      </c>
      <c r="D5" s="151">
        <v>2</v>
      </c>
      <c r="F5" s="175" t="s">
        <v>143</v>
      </c>
      <c r="G5" s="183">
        <f>IF(D5=1,G4/52,IF(D5=2,G4/12,IF(D5=3,G4/4,IF(D5=4,G4/3,IF(D5=5,G4/2,IF(D5=6,G4,""))))))</f>
        <v>1.4999999999999999E-2</v>
      </c>
      <c r="H5" s="133" t="s">
        <v>144</v>
      </c>
      <c r="I5" s="245" t="s">
        <v>142</v>
      </c>
      <c r="J5" s="246">
        <f>IRR(E12:P12)</f>
        <v>2.3069832947361243E-2</v>
      </c>
      <c r="BC5" s="119">
        <v>2</v>
      </c>
      <c r="BD5" s="119" t="s">
        <v>84</v>
      </c>
    </row>
    <row r="6" spans="1:56" ht="12.75" thickBot="1">
      <c r="A6" s="128">
        <v>3</v>
      </c>
      <c r="B6" s="127" t="s">
        <v>85</v>
      </c>
      <c r="F6" s="134"/>
      <c r="BC6" s="119">
        <v>3</v>
      </c>
      <c r="BD6" s="119" t="s">
        <v>86</v>
      </c>
    </row>
    <row r="7" spans="1:56">
      <c r="A7" s="128">
        <v>4</v>
      </c>
      <c r="B7" s="129" t="s">
        <v>87</v>
      </c>
      <c r="D7" s="243" t="s">
        <v>139</v>
      </c>
      <c r="E7" s="185" t="s">
        <v>140</v>
      </c>
      <c r="F7" s="177"/>
      <c r="G7" s="177"/>
      <c r="H7" s="178"/>
      <c r="I7" s="177"/>
      <c r="J7" s="177"/>
      <c r="K7" s="177"/>
      <c r="L7" s="177"/>
      <c r="M7" s="177"/>
      <c r="N7" s="177"/>
      <c r="O7" s="177"/>
      <c r="P7" s="179"/>
      <c r="BC7" s="119">
        <v>4</v>
      </c>
      <c r="BD7" s="119" t="s">
        <v>88</v>
      </c>
    </row>
    <row r="8" spans="1:56" ht="12.75" thickBot="1">
      <c r="A8" s="128">
        <v>5</v>
      </c>
      <c r="B8" s="127" t="s">
        <v>89</v>
      </c>
      <c r="D8" s="244">
        <f>SUM(E8:P8)</f>
        <v>4172.3420725160267</v>
      </c>
      <c r="E8" s="180">
        <f>+(E16-E52)/(1+$G$5)^E10</f>
        <v>-62315.270935960594</v>
      </c>
      <c r="F8" s="181">
        <f>+(F16-F52)/(1+$G$5)^F10</f>
        <v>160.15918852677817</v>
      </c>
      <c r="G8" s="181">
        <f>+(G16-G52)/(1+$G$5)^G10</f>
        <v>1225.5202274791238</v>
      </c>
      <c r="H8" s="181">
        <f>+(H16-H52)/(1+$G$5)^H10</f>
        <v>2364.5526535390795</v>
      </c>
      <c r="I8" s="181">
        <f>+(I16-I52)/(1+$G$5)^I10</f>
        <v>3583.6557361658997</v>
      </c>
      <c r="J8" s="181">
        <f>+(J16-J52)/(1+$G$5)^J10</f>
        <v>499.95872490799775</v>
      </c>
      <c r="K8" s="181">
        <f>+(K16-K52)/(1+$G$5)^K10</f>
        <v>6290.3781139535286</v>
      </c>
      <c r="L8" s="181">
        <f>+(L16-L52)/(1+$G$5)^L10</f>
        <v>7793.6407833228413</v>
      </c>
      <c r="M8" s="181">
        <f>+(M16-M52)/(1+$G$5)^M10</f>
        <v>9408.361672745039</v>
      </c>
      <c r="N8" s="181">
        <f>+(N16-N52)/(1+$G$5)^N10</f>
        <v>11144.087984470305</v>
      </c>
      <c r="O8" s="181">
        <f>+(O16-O52)/(1+$G$5)^O10</f>
        <v>13011.163288484484</v>
      </c>
      <c r="P8" s="182">
        <f>+(P16-P52)/(1+$G$5)^P10</f>
        <v>11006.13463488154</v>
      </c>
      <c r="BC8" s="119">
        <v>5</v>
      </c>
      <c r="BD8" s="119" t="s">
        <v>90</v>
      </c>
    </row>
    <row r="9" spans="1:56" ht="12.75" thickBot="1">
      <c r="A9" s="130">
        <v>6</v>
      </c>
      <c r="B9" s="131" t="s">
        <v>91</v>
      </c>
      <c r="BC9" s="119">
        <v>6</v>
      </c>
      <c r="BD9" s="119" t="s">
        <v>92</v>
      </c>
    </row>
    <row r="10" spans="1:56" ht="12.75" hidden="1" thickBot="1">
      <c r="E10" s="132">
        <v>1</v>
      </c>
      <c r="F10" s="132">
        <v>2</v>
      </c>
      <c r="G10" s="132">
        <v>3</v>
      </c>
      <c r="H10" s="132">
        <v>4</v>
      </c>
      <c r="I10" s="132">
        <v>5</v>
      </c>
      <c r="J10" s="132">
        <v>6</v>
      </c>
      <c r="K10" s="132">
        <v>7</v>
      </c>
      <c r="L10" s="132">
        <v>8</v>
      </c>
      <c r="M10" s="132">
        <v>9</v>
      </c>
      <c r="N10" s="132">
        <v>10</v>
      </c>
      <c r="O10" s="132">
        <v>11</v>
      </c>
      <c r="P10" s="132">
        <v>12</v>
      </c>
      <c r="BA10" s="119"/>
      <c r="BB10" s="119"/>
      <c r="BC10" s="119"/>
      <c r="BD10" s="119"/>
    </row>
    <row r="11" spans="1:56" s="120" customFormat="1" ht="24" customHeight="1" thickBot="1">
      <c r="D11" s="135" t="s">
        <v>71</v>
      </c>
      <c r="E11" s="135" t="str">
        <f t="shared" ref="E11:P11" si="0">CONCATENATE(E$10,"º"," ",LOOKUP($D$5,$BC$4:$BD$9))</f>
        <v>1º Mes</v>
      </c>
      <c r="F11" s="136" t="str">
        <f t="shared" si="0"/>
        <v>2º Mes</v>
      </c>
      <c r="G11" s="136" t="str">
        <f t="shared" si="0"/>
        <v>3º Mes</v>
      </c>
      <c r="H11" s="136" t="str">
        <f t="shared" si="0"/>
        <v>4º Mes</v>
      </c>
      <c r="I11" s="136" t="str">
        <f t="shared" si="0"/>
        <v>5º Mes</v>
      </c>
      <c r="J11" s="136" t="str">
        <f t="shared" si="0"/>
        <v>6º Mes</v>
      </c>
      <c r="K11" s="136" t="str">
        <f t="shared" si="0"/>
        <v>7º Mes</v>
      </c>
      <c r="L11" s="136" t="str">
        <f t="shared" si="0"/>
        <v>8º Mes</v>
      </c>
      <c r="M11" s="136" t="str">
        <f t="shared" si="0"/>
        <v>9º Mes</v>
      </c>
      <c r="N11" s="136" t="str">
        <f t="shared" si="0"/>
        <v>10º Mes</v>
      </c>
      <c r="O11" s="136" t="str">
        <f t="shared" si="0"/>
        <v>11º Mes</v>
      </c>
      <c r="P11" s="137" t="str">
        <f t="shared" si="0"/>
        <v>12º Mes</v>
      </c>
      <c r="Q11" s="138"/>
      <c r="R11" s="138"/>
      <c r="S11" s="138"/>
      <c r="T11" s="138"/>
      <c r="U11" s="138"/>
      <c r="V11" s="138"/>
      <c r="W11" s="138"/>
      <c r="BA11" s="121"/>
      <c r="BB11" s="121"/>
      <c r="BC11" s="121"/>
      <c r="BD11" s="121"/>
    </row>
    <row r="12" spans="1:56" ht="13.5" customHeight="1" thickBot="1">
      <c r="A12" s="257" t="s">
        <v>141</v>
      </c>
      <c r="B12" s="257"/>
      <c r="C12" s="122"/>
      <c r="D12" s="139">
        <f>+D16-D52</f>
        <v>13050.480237181648</v>
      </c>
      <c r="E12" s="139">
        <f>+E16-E52</f>
        <v>-63250</v>
      </c>
      <c r="F12" s="139">
        <f>+F16-F52</f>
        <v>165</v>
      </c>
      <c r="G12" s="139">
        <f>+G16-G52</f>
        <v>1281.5</v>
      </c>
      <c r="H12" s="139">
        <f>+H16-H52</f>
        <v>2509.6500000000015</v>
      </c>
      <c r="I12" s="139">
        <f>+I16-I52</f>
        <v>3860.6150000000052</v>
      </c>
      <c r="J12" s="139">
        <f>+J16-J52</f>
        <v>546.6765000000014</v>
      </c>
      <c r="K12" s="139">
        <f>+K16-K52</f>
        <v>6981.3441500000117</v>
      </c>
      <c r="L12" s="139">
        <f>+L16-L52</f>
        <v>8779.4785650000122</v>
      </c>
      <c r="M12" s="139">
        <f>+M16-M52</f>
        <v>10757.426421500015</v>
      </c>
      <c r="N12" s="139">
        <f>+N16-N52</f>
        <v>12933.169063650013</v>
      </c>
      <c r="O12" s="139">
        <f>+O16-O52</f>
        <v>15326.485970015026</v>
      </c>
      <c r="P12" s="139">
        <f>+P16-P52</f>
        <v>13159.134567016517</v>
      </c>
      <c r="BA12" s="119"/>
      <c r="BB12" s="119"/>
      <c r="BC12" s="119"/>
      <c r="BD12" s="119"/>
    </row>
    <row r="13" spans="1:56" ht="13.5" customHeight="1" thickBot="1">
      <c r="A13" s="256" t="s">
        <v>118</v>
      </c>
      <c r="B13" s="256"/>
      <c r="C13" s="122"/>
      <c r="D13" s="140">
        <v>10000</v>
      </c>
      <c r="E13" s="141">
        <f>+D15</f>
        <v>10000</v>
      </c>
      <c r="F13" s="141">
        <f>+E15+E16-E52</f>
        <v>46750</v>
      </c>
      <c r="G13" s="141">
        <f>+F15+F16-F52</f>
        <v>46915</v>
      </c>
      <c r="H13" s="141">
        <f>+G15+G16-G52</f>
        <v>48196.5</v>
      </c>
      <c r="I13" s="141">
        <f>+H15+H16-H52</f>
        <v>50706.149999999994</v>
      </c>
      <c r="J13" s="141">
        <f>+I15+I16-I52</f>
        <v>74566.764999999999</v>
      </c>
      <c r="K13" s="141">
        <f>+J15+J16-J52</f>
        <v>70113.441500000001</v>
      </c>
      <c r="L13" s="141">
        <f>+K15+K16-K52</f>
        <v>72094.785650000005</v>
      </c>
      <c r="M13" s="141">
        <f>+L15+L16-L52</f>
        <v>75874.264215000032</v>
      </c>
      <c r="N13" s="141">
        <f>+M15+M16-M52</f>
        <v>81631.690636500047</v>
      </c>
      <c r="O13" s="141">
        <f>+N15+N16-N52</f>
        <v>89564.85970015006</v>
      </c>
      <c r="P13" s="141">
        <f>+O15+O16-O52</f>
        <v>99891.345670165101</v>
      </c>
    </row>
    <row r="14" spans="1:56" ht="13.5" customHeight="1" thickBot="1">
      <c r="A14" s="255" t="s">
        <v>116</v>
      </c>
      <c r="B14" s="255"/>
      <c r="C14" s="122"/>
      <c r="D14" s="142"/>
      <c r="E14" s="142">
        <v>100000</v>
      </c>
      <c r="F14" s="143"/>
      <c r="G14" s="143"/>
      <c r="H14" s="143"/>
      <c r="I14" s="143">
        <v>20000</v>
      </c>
      <c r="J14" s="143">
        <v>-5000</v>
      </c>
      <c r="K14" s="143">
        <v>-5000</v>
      </c>
      <c r="L14" s="143">
        <v>-5000</v>
      </c>
      <c r="M14" s="143">
        <v>-5000</v>
      </c>
      <c r="N14" s="143">
        <v>-5000</v>
      </c>
      <c r="O14" s="143">
        <v>-5000</v>
      </c>
      <c r="P14" s="143">
        <v>-5000</v>
      </c>
    </row>
    <row r="15" spans="1:56" ht="13.5" customHeight="1" thickBot="1">
      <c r="A15" s="256" t="s">
        <v>117</v>
      </c>
      <c r="B15" s="256"/>
      <c r="C15" s="122"/>
      <c r="D15" s="144">
        <f>+D13+D14</f>
        <v>10000</v>
      </c>
      <c r="E15" s="144">
        <f>+E13+E14</f>
        <v>110000</v>
      </c>
      <c r="F15" s="145">
        <f t="shared" ref="F15:P15" si="1">+F13+F14</f>
        <v>46750</v>
      </c>
      <c r="G15" s="145">
        <f t="shared" si="1"/>
        <v>46915</v>
      </c>
      <c r="H15" s="145">
        <f t="shared" si="1"/>
        <v>48196.5</v>
      </c>
      <c r="I15" s="145">
        <f t="shared" si="1"/>
        <v>70706.149999999994</v>
      </c>
      <c r="J15" s="145">
        <f t="shared" si="1"/>
        <v>69566.764999999999</v>
      </c>
      <c r="K15" s="145">
        <f t="shared" si="1"/>
        <v>65113.441500000001</v>
      </c>
      <c r="L15" s="145">
        <f t="shared" si="1"/>
        <v>67094.785650000005</v>
      </c>
      <c r="M15" s="145">
        <f t="shared" si="1"/>
        <v>70874.264215000032</v>
      </c>
      <c r="N15" s="145">
        <f t="shared" si="1"/>
        <v>76631.690636500047</v>
      </c>
      <c r="O15" s="145">
        <f t="shared" si="1"/>
        <v>84564.85970015006</v>
      </c>
      <c r="P15" s="146">
        <f t="shared" si="1"/>
        <v>94891.345670165101</v>
      </c>
    </row>
    <row r="16" spans="1:56" ht="12.75" thickBot="1">
      <c r="B16" s="123" t="s">
        <v>120</v>
      </c>
      <c r="D16" s="267">
        <f>SUM(E16:P16)</f>
        <v>778449.93185235036</v>
      </c>
      <c r="E16" s="268">
        <f>SUM(E17:E50)</f>
        <v>65000</v>
      </c>
      <c r="F16" s="268">
        <f t="shared" ref="F16:P16" si="2">SUM(F17:F50)</f>
        <v>38500</v>
      </c>
      <c r="G16" s="268">
        <f t="shared" si="2"/>
        <v>42350</v>
      </c>
      <c r="H16" s="268">
        <f t="shared" si="2"/>
        <v>46585.000000000007</v>
      </c>
      <c r="I16" s="268">
        <f t="shared" si="2"/>
        <v>51243.500000000015</v>
      </c>
      <c r="J16" s="268">
        <f t="shared" si="2"/>
        <v>56367.85000000002</v>
      </c>
      <c r="K16" s="268">
        <f t="shared" si="2"/>
        <v>62004.635000000024</v>
      </c>
      <c r="L16" s="268">
        <f t="shared" si="2"/>
        <v>68205.098500000036</v>
      </c>
      <c r="M16" s="268">
        <f t="shared" si="2"/>
        <v>75025.608350000053</v>
      </c>
      <c r="N16" s="268">
        <f t="shared" si="2"/>
        <v>82528.169185000064</v>
      </c>
      <c r="O16" s="268">
        <f t="shared" si="2"/>
        <v>90780.986103500079</v>
      </c>
      <c r="P16" s="269">
        <f t="shared" si="2"/>
        <v>99859.084713850098</v>
      </c>
    </row>
    <row r="17" spans="2:16">
      <c r="B17" s="119" t="s">
        <v>43</v>
      </c>
      <c r="D17" s="147">
        <f>SUM(E17:P17)</f>
        <v>748449.93185235036</v>
      </c>
      <c r="E17" s="147">
        <v>35000</v>
      </c>
      <c r="F17" s="147">
        <f t="shared" ref="F17:P17" si="3">+E17*1.1</f>
        <v>38500</v>
      </c>
      <c r="G17" s="147">
        <f t="shared" si="3"/>
        <v>42350</v>
      </c>
      <c r="H17" s="147">
        <f t="shared" si="3"/>
        <v>46585.000000000007</v>
      </c>
      <c r="I17" s="147">
        <f t="shared" si="3"/>
        <v>51243.500000000015</v>
      </c>
      <c r="J17" s="147">
        <f t="shared" si="3"/>
        <v>56367.85000000002</v>
      </c>
      <c r="K17" s="147">
        <f t="shared" si="3"/>
        <v>62004.635000000024</v>
      </c>
      <c r="L17" s="147">
        <f t="shared" si="3"/>
        <v>68205.098500000036</v>
      </c>
      <c r="M17" s="147">
        <f t="shared" si="3"/>
        <v>75025.608350000053</v>
      </c>
      <c r="N17" s="147">
        <f t="shared" si="3"/>
        <v>82528.169185000064</v>
      </c>
      <c r="O17" s="147">
        <f t="shared" si="3"/>
        <v>90780.986103500079</v>
      </c>
      <c r="P17" s="147">
        <f t="shared" si="3"/>
        <v>99859.084713850098</v>
      </c>
    </row>
    <row r="18" spans="2:16">
      <c r="B18" s="119" t="s">
        <v>186</v>
      </c>
      <c r="D18" s="148">
        <f>SUM(E18:P18)</f>
        <v>30000</v>
      </c>
      <c r="E18" s="147">
        <v>30000</v>
      </c>
      <c r="F18" s="147"/>
      <c r="G18" s="147"/>
      <c r="H18" s="147"/>
      <c r="I18" s="147"/>
      <c r="J18" s="147"/>
      <c r="K18" s="147"/>
      <c r="L18" s="147"/>
      <c r="M18" s="147"/>
      <c r="N18" s="147"/>
      <c r="O18" s="147"/>
      <c r="P18" s="147"/>
    </row>
    <row r="19" spans="2:16">
      <c r="B19" s="119"/>
      <c r="D19" s="148">
        <f t="shared" ref="D19:D50" si="4">SUM(E19:P19)</f>
        <v>0</v>
      </c>
      <c r="E19" s="147"/>
      <c r="F19" s="147"/>
      <c r="G19" s="147"/>
      <c r="H19" s="147"/>
      <c r="I19" s="147"/>
      <c r="J19" s="147"/>
      <c r="K19" s="147"/>
      <c r="L19" s="147"/>
      <c r="M19" s="147"/>
      <c r="N19" s="147"/>
      <c r="O19" s="147"/>
      <c r="P19" s="147"/>
    </row>
    <row r="20" spans="2:16">
      <c r="B20" s="119"/>
      <c r="D20" s="148">
        <f t="shared" si="4"/>
        <v>0</v>
      </c>
      <c r="E20" s="147"/>
      <c r="F20" s="147"/>
      <c r="G20" s="147"/>
      <c r="H20" s="147"/>
      <c r="I20" s="147"/>
      <c r="J20" s="147"/>
      <c r="K20" s="147"/>
      <c r="L20" s="147"/>
      <c r="M20" s="147"/>
      <c r="N20" s="147"/>
      <c r="O20" s="147"/>
      <c r="P20" s="147"/>
    </row>
    <row r="21" spans="2:16">
      <c r="B21" s="119"/>
      <c r="D21" s="148">
        <f t="shared" si="4"/>
        <v>0</v>
      </c>
      <c r="E21" s="147"/>
      <c r="F21" s="147"/>
      <c r="G21" s="147"/>
      <c r="H21" s="147"/>
      <c r="I21" s="147"/>
      <c r="J21" s="147"/>
      <c r="K21" s="147"/>
      <c r="L21" s="147"/>
      <c r="M21" s="147"/>
      <c r="N21" s="147"/>
      <c r="O21" s="147"/>
      <c r="P21" s="147"/>
    </row>
    <row r="22" spans="2:16">
      <c r="B22" s="119"/>
      <c r="D22" s="148">
        <f t="shared" si="4"/>
        <v>0</v>
      </c>
      <c r="E22" s="147"/>
      <c r="F22" s="147"/>
      <c r="G22" s="147"/>
      <c r="H22" s="147"/>
      <c r="I22" s="147"/>
      <c r="J22" s="147"/>
      <c r="K22" s="147"/>
      <c r="L22" s="147"/>
      <c r="M22" s="147"/>
      <c r="N22" s="147"/>
      <c r="O22" s="147"/>
      <c r="P22" s="147"/>
    </row>
    <row r="23" spans="2:16">
      <c r="B23" s="119"/>
      <c r="D23" s="148">
        <f t="shared" si="4"/>
        <v>0</v>
      </c>
      <c r="E23" s="147"/>
      <c r="F23" s="147"/>
      <c r="G23" s="147"/>
      <c r="H23" s="147"/>
      <c r="I23" s="147"/>
      <c r="J23" s="147"/>
      <c r="K23" s="147"/>
      <c r="L23" s="147"/>
      <c r="M23" s="147"/>
      <c r="N23" s="147"/>
      <c r="O23" s="147"/>
      <c r="P23" s="147"/>
    </row>
    <row r="24" spans="2:16">
      <c r="B24" s="119"/>
      <c r="D24" s="148">
        <f t="shared" si="4"/>
        <v>0</v>
      </c>
      <c r="E24" s="147"/>
      <c r="F24" s="147"/>
      <c r="G24" s="147"/>
      <c r="H24" s="147"/>
      <c r="I24" s="147"/>
      <c r="J24" s="147"/>
      <c r="K24" s="147"/>
      <c r="L24" s="147"/>
      <c r="M24" s="147"/>
      <c r="N24" s="147"/>
      <c r="O24" s="147"/>
      <c r="P24" s="147"/>
    </row>
    <row r="25" spans="2:16">
      <c r="B25" s="119"/>
      <c r="D25" s="148">
        <f t="shared" si="4"/>
        <v>0</v>
      </c>
      <c r="E25" s="147"/>
      <c r="F25" s="147"/>
      <c r="G25" s="147"/>
      <c r="H25" s="147"/>
      <c r="I25" s="147"/>
      <c r="J25" s="147"/>
      <c r="K25" s="147"/>
      <c r="L25" s="147"/>
      <c r="M25" s="147"/>
      <c r="N25" s="147"/>
      <c r="O25" s="147"/>
      <c r="P25" s="147"/>
    </row>
    <row r="26" spans="2:16">
      <c r="B26" s="119"/>
      <c r="D26" s="148">
        <f t="shared" si="4"/>
        <v>0</v>
      </c>
      <c r="E26" s="147"/>
      <c r="F26" s="147"/>
      <c r="G26" s="147"/>
      <c r="H26" s="147"/>
      <c r="I26" s="147"/>
      <c r="J26" s="147"/>
      <c r="K26" s="147"/>
      <c r="L26" s="147"/>
      <c r="M26" s="147"/>
      <c r="N26" s="147"/>
      <c r="O26" s="147"/>
      <c r="P26" s="147"/>
    </row>
    <row r="27" spans="2:16">
      <c r="B27" s="119"/>
      <c r="D27" s="148">
        <f t="shared" si="4"/>
        <v>0</v>
      </c>
      <c r="E27" s="147"/>
      <c r="F27" s="147"/>
      <c r="G27" s="147"/>
      <c r="H27" s="147"/>
      <c r="I27" s="147"/>
      <c r="J27" s="147"/>
      <c r="K27" s="147"/>
      <c r="L27" s="147"/>
      <c r="M27" s="147"/>
      <c r="N27" s="147"/>
      <c r="O27" s="147"/>
      <c r="P27" s="147"/>
    </row>
    <row r="28" spans="2:16">
      <c r="B28" s="119"/>
      <c r="D28" s="148">
        <f t="shared" si="4"/>
        <v>0</v>
      </c>
      <c r="E28" s="147"/>
      <c r="F28" s="147"/>
      <c r="G28" s="147"/>
      <c r="H28" s="147"/>
      <c r="I28" s="147"/>
      <c r="J28" s="147"/>
      <c r="K28" s="147"/>
      <c r="L28" s="147"/>
      <c r="M28" s="147"/>
      <c r="N28" s="147"/>
      <c r="O28" s="147"/>
      <c r="P28" s="147"/>
    </row>
    <row r="29" spans="2:16">
      <c r="B29" s="119"/>
      <c r="D29" s="148">
        <f t="shared" si="4"/>
        <v>0</v>
      </c>
      <c r="E29" s="147"/>
      <c r="F29" s="147"/>
      <c r="G29" s="147"/>
      <c r="H29" s="147"/>
      <c r="I29" s="147"/>
      <c r="J29" s="147"/>
      <c r="K29" s="147"/>
      <c r="L29" s="147"/>
      <c r="M29" s="147"/>
      <c r="N29" s="147"/>
      <c r="O29" s="147"/>
      <c r="P29" s="147"/>
    </row>
    <row r="30" spans="2:16">
      <c r="B30" s="119"/>
      <c r="D30" s="148">
        <f t="shared" si="4"/>
        <v>0</v>
      </c>
      <c r="E30" s="147"/>
      <c r="F30" s="147"/>
      <c r="G30" s="147"/>
      <c r="H30" s="147"/>
      <c r="I30" s="147"/>
      <c r="J30" s="147"/>
      <c r="K30" s="147"/>
      <c r="L30" s="147"/>
      <c r="M30" s="147"/>
      <c r="N30" s="147"/>
      <c r="O30" s="147"/>
      <c r="P30" s="147"/>
    </row>
    <row r="31" spans="2:16">
      <c r="B31" s="119"/>
      <c r="D31" s="148">
        <f t="shared" si="4"/>
        <v>0</v>
      </c>
      <c r="E31" s="147"/>
      <c r="F31" s="147"/>
      <c r="G31" s="147"/>
      <c r="H31" s="147"/>
      <c r="I31" s="147"/>
      <c r="J31" s="147"/>
      <c r="K31" s="147"/>
      <c r="L31" s="147"/>
      <c r="M31" s="147"/>
      <c r="N31" s="147"/>
      <c r="O31" s="147"/>
      <c r="P31" s="147"/>
    </row>
    <row r="32" spans="2:16">
      <c r="B32" s="119"/>
      <c r="D32" s="148">
        <f t="shared" si="4"/>
        <v>0</v>
      </c>
      <c r="E32" s="147"/>
      <c r="F32" s="147"/>
      <c r="G32" s="147"/>
      <c r="H32" s="147"/>
      <c r="I32" s="147"/>
      <c r="J32" s="147"/>
      <c r="K32" s="147"/>
      <c r="L32" s="147"/>
      <c r="M32" s="147"/>
      <c r="N32" s="147"/>
      <c r="O32" s="147"/>
      <c r="P32" s="147"/>
    </row>
    <row r="33" spans="2:16">
      <c r="B33" s="119"/>
      <c r="D33" s="148">
        <f t="shared" si="4"/>
        <v>0</v>
      </c>
      <c r="E33" s="147"/>
      <c r="F33" s="147"/>
      <c r="G33" s="147"/>
      <c r="H33" s="147"/>
      <c r="I33" s="147"/>
      <c r="J33" s="147"/>
      <c r="K33" s="147"/>
      <c r="L33" s="147"/>
      <c r="M33" s="147"/>
      <c r="N33" s="147"/>
      <c r="O33" s="147"/>
      <c r="P33" s="147"/>
    </row>
    <row r="34" spans="2:16">
      <c r="B34" s="119"/>
      <c r="D34" s="148">
        <f t="shared" si="4"/>
        <v>0</v>
      </c>
      <c r="E34" s="147"/>
      <c r="F34" s="147"/>
      <c r="G34" s="147"/>
      <c r="H34" s="147"/>
      <c r="I34" s="147"/>
      <c r="J34" s="147"/>
      <c r="K34" s="147"/>
      <c r="L34" s="147"/>
      <c r="M34" s="147"/>
      <c r="N34" s="147"/>
      <c r="O34" s="147"/>
      <c r="P34" s="147"/>
    </row>
    <row r="35" spans="2:16">
      <c r="B35" s="119"/>
      <c r="D35" s="148">
        <f t="shared" si="4"/>
        <v>0</v>
      </c>
      <c r="E35" s="147"/>
      <c r="F35" s="147"/>
      <c r="G35" s="147"/>
      <c r="H35" s="147"/>
      <c r="I35" s="147"/>
      <c r="J35" s="147"/>
      <c r="K35" s="147"/>
      <c r="L35" s="147"/>
      <c r="M35" s="147"/>
      <c r="N35" s="147"/>
      <c r="O35" s="147"/>
      <c r="P35" s="147"/>
    </row>
    <row r="36" spans="2:16">
      <c r="B36" s="119"/>
      <c r="D36" s="148">
        <f t="shared" si="4"/>
        <v>0</v>
      </c>
      <c r="E36" s="147"/>
      <c r="F36" s="147"/>
      <c r="G36" s="147"/>
      <c r="H36" s="147"/>
      <c r="I36" s="147"/>
      <c r="J36" s="147"/>
      <c r="K36" s="147"/>
      <c r="L36" s="147"/>
      <c r="M36" s="147"/>
      <c r="N36" s="147"/>
      <c r="O36" s="147"/>
      <c r="P36" s="147"/>
    </row>
    <row r="37" spans="2:16">
      <c r="B37" s="119"/>
      <c r="D37" s="148">
        <f t="shared" si="4"/>
        <v>0</v>
      </c>
      <c r="E37" s="147"/>
      <c r="F37" s="147"/>
      <c r="G37" s="147"/>
      <c r="H37" s="147"/>
      <c r="I37" s="147"/>
      <c r="J37" s="147"/>
      <c r="K37" s="147"/>
      <c r="L37" s="147"/>
      <c r="M37" s="147"/>
      <c r="N37" s="147"/>
      <c r="O37" s="147"/>
      <c r="P37" s="147"/>
    </row>
    <row r="38" spans="2:16">
      <c r="B38" s="119"/>
      <c r="D38" s="148">
        <f t="shared" si="4"/>
        <v>0</v>
      </c>
      <c r="E38" s="147"/>
      <c r="F38" s="147"/>
      <c r="G38" s="147"/>
      <c r="H38" s="147"/>
      <c r="I38" s="147"/>
      <c r="J38" s="147"/>
      <c r="K38" s="147"/>
      <c r="L38" s="147"/>
      <c r="M38" s="147"/>
      <c r="N38" s="147"/>
      <c r="O38" s="147"/>
      <c r="P38" s="147"/>
    </row>
    <row r="39" spans="2:16">
      <c r="B39" s="119"/>
      <c r="D39" s="148">
        <f t="shared" si="4"/>
        <v>0</v>
      </c>
      <c r="E39" s="147"/>
      <c r="F39" s="147"/>
      <c r="G39" s="147"/>
      <c r="H39" s="147"/>
      <c r="I39" s="147"/>
      <c r="J39" s="147"/>
      <c r="K39" s="147"/>
      <c r="L39" s="147"/>
      <c r="M39" s="147"/>
      <c r="N39" s="147"/>
      <c r="O39" s="147"/>
      <c r="P39" s="147"/>
    </row>
    <row r="40" spans="2:16">
      <c r="B40" s="119"/>
      <c r="D40" s="148">
        <f t="shared" si="4"/>
        <v>0</v>
      </c>
      <c r="E40" s="147"/>
      <c r="F40" s="147"/>
      <c r="G40" s="147"/>
      <c r="H40" s="147"/>
      <c r="I40" s="147"/>
      <c r="J40" s="147"/>
      <c r="K40" s="147"/>
      <c r="L40" s="147"/>
      <c r="M40" s="147"/>
      <c r="N40" s="147"/>
      <c r="O40" s="147"/>
      <c r="P40" s="147"/>
    </row>
    <row r="41" spans="2:16">
      <c r="B41" s="119"/>
      <c r="D41" s="148">
        <f t="shared" si="4"/>
        <v>0</v>
      </c>
      <c r="E41" s="147"/>
      <c r="F41" s="147"/>
      <c r="G41" s="147"/>
      <c r="H41" s="147"/>
      <c r="I41" s="147"/>
      <c r="J41" s="147"/>
      <c r="K41" s="147"/>
      <c r="L41" s="147"/>
      <c r="M41" s="147"/>
      <c r="N41" s="147"/>
      <c r="O41" s="147"/>
      <c r="P41" s="147"/>
    </row>
    <row r="42" spans="2:16">
      <c r="B42" s="119"/>
      <c r="D42" s="148">
        <f t="shared" si="4"/>
        <v>0</v>
      </c>
      <c r="E42" s="147"/>
      <c r="F42" s="147"/>
      <c r="G42" s="147"/>
      <c r="H42" s="147"/>
      <c r="I42" s="147"/>
      <c r="J42" s="147"/>
      <c r="K42" s="147"/>
      <c r="L42" s="147"/>
      <c r="M42" s="147"/>
      <c r="N42" s="147"/>
      <c r="O42" s="147"/>
      <c r="P42" s="147"/>
    </row>
    <row r="43" spans="2:16">
      <c r="B43" s="119"/>
      <c r="D43" s="148">
        <f t="shared" si="4"/>
        <v>0</v>
      </c>
      <c r="E43" s="147"/>
      <c r="F43" s="147"/>
      <c r="G43" s="147"/>
      <c r="H43" s="147"/>
      <c r="I43" s="147"/>
      <c r="J43" s="147"/>
      <c r="K43" s="147"/>
      <c r="L43" s="147"/>
      <c r="M43" s="147"/>
      <c r="N43" s="147"/>
      <c r="O43" s="147"/>
      <c r="P43" s="147"/>
    </row>
    <row r="44" spans="2:16">
      <c r="B44" s="119"/>
      <c r="D44" s="148">
        <f t="shared" si="4"/>
        <v>0</v>
      </c>
      <c r="E44" s="147"/>
      <c r="F44" s="147"/>
      <c r="G44" s="147"/>
      <c r="H44" s="147"/>
      <c r="I44" s="147"/>
      <c r="J44" s="147"/>
      <c r="K44" s="147"/>
      <c r="L44" s="147"/>
      <c r="M44" s="147"/>
      <c r="N44" s="147"/>
      <c r="O44" s="147"/>
      <c r="P44" s="147"/>
    </row>
    <row r="45" spans="2:16">
      <c r="B45" s="119"/>
      <c r="D45" s="148">
        <f t="shared" si="4"/>
        <v>0</v>
      </c>
      <c r="E45" s="147"/>
      <c r="F45" s="147"/>
      <c r="G45" s="147"/>
      <c r="H45" s="147"/>
      <c r="I45" s="147"/>
      <c r="J45" s="147"/>
      <c r="K45" s="147"/>
      <c r="L45" s="147"/>
      <c r="M45" s="147"/>
      <c r="N45" s="147"/>
      <c r="O45" s="147"/>
      <c r="P45" s="147"/>
    </row>
    <row r="46" spans="2:16">
      <c r="B46" s="119"/>
      <c r="D46" s="148">
        <f t="shared" si="4"/>
        <v>0</v>
      </c>
      <c r="E46" s="147"/>
      <c r="F46" s="147"/>
      <c r="G46" s="147"/>
      <c r="H46" s="147"/>
      <c r="I46" s="147"/>
      <c r="J46" s="147"/>
      <c r="K46" s="147"/>
      <c r="L46" s="147"/>
      <c r="M46" s="147"/>
      <c r="N46" s="147"/>
      <c r="O46" s="147"/>
      <c r="P46" s="147"/>
    </row>
    <row r="47" spans="2:16">
      <c r="B47" s="119"/>
      <c r="D47" s="148">
        <f t="shared" si="4"/>
        <v>0</v>
      </c>
      <c r="E47" s="147"/>
      <c r="F47" s="147"/>
      <c r="G47" s="147"/>
      <c r="H47" s="147"/>
      <c r="I47" s="147"/>
      <c r="J47" s="147"/>
      <c r="K47" s="147"/>
      <c r="L47" s="147"/>
      <c r="M47" s="147"/>
      <c r="N47" s="147"/>
      <c r="O47" s="147"/>
      <c r="P47" s="147"/>
    </row>
    <row r="48" spans="2:16">
      <c r="B48" s="119"/>
      <c r="D48" s="148">
        <f t="shared" si="4"/>
        <v>0</v>
      </c>
      <c r="E48" s="147"/>
      <c r="F48" s="147"/>
      <c r="G48" s="147"/>
      <c r="H48" s="147"/>
      <c r="I48" s="147"/>
      <c r="J48" s="147"/>
      <c r="K48" s="147"/>
      <c r="L48" s="147"/>
      <c r="M48" s="147"/>
      <c r="N48" s="147"/>
      <c r="O48" s="147"/>
      <c r="P48" s="147"/>
    </row>
    <row r="49" spans="2:16">
      <c r="B49" s="119"/>
      <c r="D49" s="148">
        <f t="shared" si="4"/>
        <v>0</v>
      </c>
      <c r="E49" s="147"/>
      <c r="F49" s="147"/>
      <c r="G49" s="147"/>
      <c r="H49" s="147"/>
      <c r="I49" s="147"/>
      <c r="J49" s="147"/>
      <c r="K49" s="147"/>
      <c r="L49" s="147"/>
      <c r="M49" s="147"/>
      <c r="N49" s="147"/>
      <c r="O49" s="147"/>
      <c r="P49" s="147"/>
    </row>
    <row r="50" spans="2:16">
      <c r="B50" s="119"/>
      <c r="D50" s="148">
        <f t="shared" si="4"/>
        <v>0</v>
      </c>
      <c r="E50" s="147"/>
      <c r="F50" s="147"/>
      <c r="G50" s="147"/>
      <c r="H50" s="147"/>
      <c r="I50" s="147"/>
      <c r="J50" s="147"/>
      <c r="K50" s="147"/>
      <c r="L50" s="147"/>
      <c r="M50" s="147"/>
      <c r="N50" s="147"/>
      <c r="O50" s="147"/>
      <c r="P50" s="147"/>
    </row>
    <row r="51" spans="2:16" ht="12.75" thickBot="1">
      <c r="D51" s="132"/>
    </row>
    <row r="52" spans="2:16" ht="12.75" thickBot="1">
      <c r="B52" s="123" t="s">
        <v>121</v>
      </c>
      <c r="D52" s="267">
        <f>SUM(E52:P52)</f>
        <v>765399.45161516871</v>
      </c>
      <c r="E52" s="268">
        <f t="shared" ref="E52:P52" si="5">SUM(E53:E86)</f>
        <v>128250</v>
      </c>
      <c r="F52" s="268">
        <f t="shared" si="5"/>
        <v>38335</v>
      </c>
      <c r="G52" s="268">
        <f t="shared" si="5"/>
        <v>41068.5</v>
      </c>
      <c r="H52" s="268">
        <f t="shared" si="5"/>
        <v>44075.350000000006</v>
      </c>
      <c r="I52" s="268">
        <f t="shared" si="5"/>
        <v>47382.885000000009</v>
      </c>
      <c r="J52" s="268">
        <f t="shared" si="5"/>
        <v>55821.173500000019</v>
      </c>
      <c r="K52" s="268">
        <f t="shared" si="5"/>
        <v>55023.290850000012</v>
      </c>
      <c r="L52" s="268">
        <f t="shared" si="5"/>
        <v>59425.619935000024</v>
      </c>
      <c r="M52" s="268">
        <f t="shared" si="5"/>
        <v>64268.181928500038</v>
      </c>
      <c r="N52" s="268">
        <f t="shared" si="5"/>
        <v>69595.000121350051</v>
      </c>
      <c r="O52" s="268">
        <f t="shared" si="5"/>
        <v>75454.500133485053</v>
      </c>
      <c r="P52" s="269">
        <f t="shared" si="5"/>
        <v>86699.95014683358</v>
      </c>
    </row>
    <row r="53" spans="2:16">
      <c r="B53" s="119" t="s">
        <v>119</v>
      </c>
      <c r="D53" s="147">
        <f>SUM(E53:P53)</f>
        <v>449069.95911141025</v>
      </c>
      <c r="E53" s="147">
        <f>+E17*0.6</f>
        <v>21000</v>
      </c>
      <c r="F53" s="147">
        <f t="shared" ref="F53:P53" si="6">+F17*0.6</f>
        <v>23100</v>
      </c>
      <c r="G53" s="147">
        <f t="shared" si="6"/>
        <v>25410</v>
      </c>
      <c r="H53" s="147">
        <f t="shared" si="6"/>
        <v>27951.000000000004</v>
      </c>
      <c r="I53" s="147">
        <f t="shared" si="6"/>
        <v>30746.100000000006</v>
      </c>
      <c r="J53" s="147">
        <f t="shared" si="6"/>
        <v>33820.710000000014</v>
      </c>
      <c r="K53" s="147">
        <f t="shared" si="6"/>
        <v>37202.78100000001</v>
      </c>
      <c r="L53" s="147">
        <f t="shared" si="6"/>
        <v>40923.05910000002</v>
      </c>
      <c r="M53" s="147">
        <f t="shared" si="6"/>
        <v>45015.36501000003</v>
      </c>
      <c r="N53" s="147">
        <f t="shared" si="6"/>
        <v>49516.90151100004</v>
      </c>
      <c r="O53" s="147">
        <f t="shared" si="6"/>
        <v>54468.591662100043</v>
      </c>
      <c r="P53" s="147">
        <f t="shared" si="6"/>
        <v>59915.450828310059</v>
      </c>
    </row>
    <row r="54" spans="2:16">
      <c r="B54" s="119" t="s">
        <v>185</v>
      </c>
      <c r="D54" s="148">
        <f>SUM(E54:P54)</f>
        <v>93000</v>
      </c>
      <c r="E54" s="148">
        <v>93000</v>
      </c>
      <c r="F54" s="149"/>
      <c r="G54" s="149"/>
      <c r="H54" s="149"/>
      <c r="I54" s="149"/>
      <c r="J54" s="149"/>
      <c r="K54" s="149"/>
      <c r="L54" s="149"/>
      <c r="M54" s="149"/>
      <c r="N54" s="149"/>
      <c r="O54" s="149"/>
      <c r="P54" s="149"/>
    </row>
    <row r="55" spans="2:16">
      <c r="B55" s="119" t="s">
        <v>108</v>
      </c>
      <c r="D55" s="148">
        <f>SUM(E55:P55)</f>
        <v>44906.995911141021</v>
      </c>
      <c r="E55" s="148">
        <f>+E17*0.06</f>
        <v>2100</v>
      </c>
      <c r="F55" s="148">
        <f t="shared" ref="F55:P55" si="7">+F17*0.06</f>
        <v>2310</v>
      </c>
      <c r="G55" s="148">
        <f t="shared" si="7"/>
        <v>2541</v>
      </c>
      <c r="H55" s="148">
        <f t="shared" si="7"/>
        <v>2795.1000000000004</v>
      </c>
      <c r="I55" s="148">
        <f t="shared" si="7"/>
        <v>3074.6100000000006</v>
      </c>
      <c r="J55" s="148">
        <f t="shared" si="7"/>
        <v>3382.0710000000013</v>
      </c>
      <c r="K55" s="148">
        <f t="shared" si="7"/>
        <v>3720.2781000000014</v>
      </c>
      <c r="L55" s="148">
        <f t="shared" si="7"/>
        <v>4092.3059100000019</v>
      </c>
      <c r="M55" s="148">
        <f t="shared" si="7"/>
        <v>4501.5365010000032</v>
      </c>
      <c r="N55" s="148">
        <f t="shared" si="7"/>
        <v>4951.6901511000033</v>
      </c>
      <c r="O55" s="148">
        <f t="shared" si="7"/>
        <v>5446.8591662100043</v>
      </c>
      <c r="P55" s="148">
        <f t="shared" si="7"/>
        <v>5991.5450828310059</v>
      </c>
    </row>
    <row r="56" spans="2:16">
      <c r="B56" s="119" t="s">
        <v>183</v>
      </c>
      <c r="D56" s="148">
        <f t="shared" ref="D56:D86" si="8">SUM(E56:P56)</f>
        <v>110400</v>
      </c>
      <c r="E56" s="148">
        <v>8400</v>
      </c>
      <c r="F56" s="148">
        <v>8400</v>
      </c>
      <c r="G56" s="148">
        <v>8400</v>
      </c>
      <c r="H56" s="148">
        <v>8400</v>
      </c>
      <c r="I56" s="148">
        <v>8400</v>
      </c>
      <c r="J56" s="149">
        <v>13200</v>
      </c>
      <c r="K56" s="148">
        <v>8400</v>
      </c>
      <c r="L56" s="148">
        <v>8400</v>
      </c>
      <c r="M56" s="148">
        <v>8400</v>
      </c>
      <c r="N56" s="148">
        <v>8400</v>
      </c>
      <c r="O56" s="148">
        <v>8400</v>
      </c>
      <c r="P56" s="149">
        <v>13200</v>
      </c>
    </row>
    <row r="57" spans="2:16">
      <c r="B57" s="119" t="s">
        <v>184</v>
      </c>
      <c r="D57" s="148">
        <f t="shared" si="8"/>
        <v>37422.496592617521</v>
      </c>
      <c r="E57" s="148">
        <f>+E17*0.05</f>
        <v>1750</v>
      </c>
      <c r="F57" s="148">
        <f>+F17*0.05</f>
        <v>1925</v>
      </c>
      <c r="G57" s="148">
        <f>+G17*0.05</f>
        <v>2117.5</v>
      </c>
      <c r="H57" s="148">
        <f>+H17*0.05</f>
        <v>2329.2500000000005</v>
      </c>
      <c r="I57" s="148">
        <f>+I17*0.05</f>
        <v>2562.1750000000011</v>
      </c>
      <c r="J57" s="148">
        <f>+J17*0.05</f>
        <v>2818.3925000000013</v>
      </c>
      <c r="K57" s="148">
        <f>+K17*0.05</f>
        <v>3100.2317500000013</v>
      </c>
      <c r="L57" s="148">
        <f>+L17*0.05</f>
        <v>3410.254925000002</v>
      </c>
      <c r="M57" s="148">
        <f>+M17*0.05</f>
        <v>3751.2804175000028</v>
      </c>
      <c r="N57" s="148">
        <f>+N17*0.05</f>
        <v>4126.408459250003</v>
      </c>
      <c r="O57" s="148">
        <f>+O17*0.05</f>
        <v>4539.0493051750045</v>
      </c>
      <c r="P57" s="148">
        <f>+P17*0.05</f>
        <v>4992.9542356925049</v>
      </c>
    </row>
    <row r="58" spans="2:16">
      <c r="B58" s="119" t="s">
        <v>135</v>
      </c>
      <c r="D58" s="148">
        <f t="shared" si="8"/>
        <v>24000</v>
      </c>
      <c r="E58" s="148">
        <v>2000</v>
      </c>
      <c r="F58" s="148">
        <v>2000</v>
      </c>
      <c r="G58" s="148">
        <v>2000</v>
      </c>
      <c r="H58" s="148">
        <v>2000</v>
      </c>
      <c r="I58" s="148">
        <v>2000</v>
      </c>
      <c r="J58" s="148">
        <v>2000</v>
      </c>
      <c r="K58" s="148">
        <v>2000</v>
      </c>
      <c r="L58" s="148">
        <v>2000</v>
      </c>
      <c r="M58" s="148">
        <v>2000</v>
      </c>
      <c r="N58" s="148">
        <v>2000</v>
      </c>
      <c r="O58" s="148">
        <v>2000</v>
      </c>
      <c r="P58" s="148">
        <v>2000</v>
      </c>
    </row>
    <row r="59" spans="2:16">
      <c r="B59" s="119" t="s">
        <v>187</v>
      </c>
      <c r="D59" s="148">
        <f t="shared" si="8"/>
        <v>6600</v>
      </c>
      <c r="E59" s="148"/>
      <c r="F59" s="149">
        <v>600</v>
      </c>
      <c r="G59" s="149">
        <v>600</v>
      </c>
      <c r="H59" s="149">
        <v>600</v>
      </c>
      <c r="I59" s="149">
        <v>600</v>
      </c>
      <c r="J59" s="149">
        <v>600</v>
      </c>
      <c r="K59" s="149">
        <v>600</v>
      </c>
      <c r="L59" s="149">
        <v>600</v>
      </c>
      <c r="M59" s="149">
        <v>600</v>
      </c>
      <c r="N59" s="149">
        <v>600</v>
      </c>
      <c r="O59" s="149">
        <v>600</v>
      </c>
      <c r="P59" s="149">
        <v>600</v>
      </c>
    </row>
    <row r="60" spans="2:16">
      <c r="B60" s="119"/>
      <c r="D60" s="148">
        <f t="shared" si="8"/>
        <v>0</v>
      </c>
      <c r="E60" s="148"/>
      <c r="F60" s="149"/>
      <c r="G60" s="149"/>
      <c r="H60" s="149"/>
      <c r="I60" s="149"/>
      <c r="J60" s="149"/>
      <c r="K60" s="149"/>
      <c r="L60" s="149"/>
      <c r="M60" s="149"/>
      <c r="N60" s="149"/>
      <c r="O60" s="149"/>
      <c r="P60" s="149"/>
    </row>
    <row r="61" spans="2:16">
      <c r="B61" s="119"/>
      <c r="D61" s="148">
        <f t="shared" si="8"/>
        <v>0</v>
      </c>
      <c r="E61" s="148"/>
      <c r="F61" s="149"/>
      <c r="G61" s="149"/>
      <c r="H61" s="149"/>
      <c r="I61" s="149"/>
      <c r="J61" s="149"/>
      <c r="K61" s="149"/>
      <c r="L61" s="149"/>
      <c r="M61" s="149"/>
      <c r="N61" s="149"/>
      <c r="O61" s="149"/>
      <c r="P61" s="149"/>
    </row>
    <row r="62" spans="2:16">
      <c r="B62" s="119"/>
      <c r="D62" s="148">
        <f t="shared" si="8"/>
        <v>0</v>
      </c>
      <c r="E62" s="148"/>
      <c r="F62" s="149"/>
      <c r="G62" s="149"/>
      <c r="H62" s="149"/>
      <c r="I62" s="149"/>
      <c r="J62" s="149"/>
      <c r="K62" s="149"/>
      <c r="L62" s="149"/>
      <c r="M62" s="149"/>
      <c r="N62" s="149"/>
      <c r="O62" s="149"/>
      <c r="P62" s="149"/>
    </row>
    <row r="63" spans="2:16">
      <c r="B63" s="119"/>
      <c r="D63" s="148">
        <f t="shared" si="8"/>
        <v>0</v>
      </c>
      <c r="E63" s="148"/>
      <c r="F63" s="149"/>
      <c r="G63" s="149"/>
      <c r="H63" s="149"/>
      <c r="I63" s="149"/>
      <c r="J63" s="149"/>
      <c r="K63" s="149"/>
      <c r="L63" s="149"/>
      <c r="M63" s="149"/>
      <c r="N63" s="149"/>
      <c r="O63" s="149"/>
      <c r="P63" s="149"/>
    </row>
    <row r="64" spans="2:16">
      <c r="B64" s="119"/>
      <c r="D64" s="148">
        <f t="shared" si="8"/>
        <v>0</v>
      </c>
      <c r="E64" s="148"/>
      <c r="F64" s="149"/>
      <c r="G64" s="149"/>
      <c r="H64" s="149"/>
      <c r="I64" s="149"/>
      <c r="J64" s="149"/>
      <c r="K64" s="149"/>
      <c r="L64" s="149"/>
      <c r="M64" s="149"/>
      <c r="N64" s="149"/>
      <c r="O64" s="149"/>
      <c r="P64" s="149"/>
    </row>
    <row r="65" spans="2:16">
      <c r="B65" s="119"/>
      <c r="D65" s="148">
        <f t="shared" si="8"/>
        <v>0</v>
      </c>
      <c r="E65" s="148"/>
      <c r="F65" s="149"/>
      <c r="G65" s="149"/>
      <c r="H65" s="149"/>
      <c r="I65" s="149"/>
      <c r="J65" s="149"/>
      <c r="K65" s="149"/>
      <c r="L65" s="149"/>
      <c r="M65" s="149"/>
      <c r="N65" s="149"/>
      <c r="O65" s="149"/>
      <c r="P65" s="149"/>
    </row>
    <row r="66" spans="2:16">
      <c r="B66" s="119"/>
      <c r="D66" s="148">
        <f t="shared" si="8"/>
        <v>0</v>
      </c>
      <c r="E66" s="148"/>
      <c r="F66" s="149"/>
      <c r="G66" s="149"/>
      <c r="H66" s="149"/>
      <c r="I66" s="149"/>
      <c r="J66" s="149"/>
      <c r="K66" s="149"/>
      <c r="L66" s="149"/>
      <c r="M66" s="149"/>
      <c r="N66" s="149"/>
      <c r="O66" s="149"/>
      <c r="P66" s="149"/>
    </row>
    <row r="67" spans="2:16">
      <c r="B67" s="119"/>
      <c r="D67" s="148">
        <f t="shared" si="8"/>
        <v>0</v>
      </c>
      <c r="E67" s="148"/>
      <c r="F67" s="149"/>
      <c r="G67" s="149"/>
      <c r="H67" s="149"/>
      <c r="I67" s="149"/>
      <c r="J67" s="149"/>
      <c r="K67" s="149"/>
      <c r="L67" s="149"/>
      <c r="M67" s="149"/>
      <c r="N67" s="149"/>
      <c r="O67" s="149"/>
      <c r="P67" s="149"/>
    </row>
    <row r="68" spans="2:16">
      <c r="B68" s="119"/>
      <c r="D68" s="148">
        <f t="shared" si="8"/>
        <v>0</v>
      </c>
      <c r="E68" s="148"/>
      <c r="F68" s="149"/>
      <c r="G68" s="149"/>
      <c r="H68" s="149"/>
      <c r="I68" s="149"/>
      <c r="J68" s="149"/>
      <c r="K68" s="149"/>
      <c r="L68" s="149"/>
      <c r="M68" s="149"/>
      <c r="N68" s="149"/>
      <c r="O68" s="149"/>
      <c r="P68" s="149"/>
    </row>
    <row r="69" spans="2:16">
      <c r="B69" s="119"/>
      <c r="D69" s="148">
        <f t="shared" si="8"/>
        <v>0</v>
      </c>
      <c r="E69" s="148"/>
      <c r="F69" s="149"/>
      <c r="G69" s="149"/>
      <c r="H69" s="149"/>
      <c r="I69" s="149"/>
      <c r="J69" s="149"/>
      <c r="K69" s="149"/>
      <c r="L69" s="149"/>
      <c r="M69" s="149"/>
      <c r="N69" s="149"/>
      <c r="O69" s="149"/>
      <c r="P69" s="149"/>
    </row>
    <row r="70" spans="2:16">
      <c r="B70" s="119"/>
      <c r="D70" s="148">
        <f t="shared" si="8"/>
        <v>0</v>
      </c>
      <c r="E70" s="148"/>
      <c r="F70" s="149"/>
      <c r="G70" s="149"/>
      <c r="H70" s="149"/>
      <c r="I70" s="149"/>
      <c r="J70" s="149"/>
      <c r="K70" s="149"/>
      <c r="L70" s="149"/>
      <c r="M70" s="149"/>
      <c r="N70" s="149"/>
      <c r="O70" s="149"/>
      <c r="P70" s="149"/>
    </row>
    <row r="71" spans="2:16">
      <c r="B71" s="119"/>
      <c r="D71" s="148">
        <f t="shared" si="8"/>
        <v>0</v>
      </c>
      <c r="E71" s="148"/>
      <c r="F71" s="149"/>
      <c r="G71" s="149"/>
      <c r="H71" s="149"/>
      <c r="I71" s="149"/>
      <c r="J71" s="149"/>
      <c r="K71" s="149"/>
      <c r="L71" s="149"/>
      <c r="M71" s="149"/>
      <c r="N71" s="149"/>
      <c r="O71" s="149"/>
      <c r="P71" s="149"/>
    </row>
    <row r="72" spans="2:16">
      <c r="B72" s="119"/>
      <c r="D72" s="148">
        <f t="shared" si="8"/>
        <v>0</v>
      </c>
      <c r="E72" s="148"/>
      <c r="F72" s="149"/>
      <c r="G72" s="149"/>
      <c r="H72" s="149"/>
      <c r="I72" s="149"/>
      <c r="J72" s="149"/>
      <c r="K72" s="149"/>
      <c r="L72" s="149"/>
      <c r="M72" s="149"/>
      <c r="N72" s="149"/>
      <c r="O72" s="149"/>
      <c r="P72" s="149"/>
    </row>
    <row r="73" spans="2:16">
      <c r="B73" s="119"/>
      <c r="D73" s="148">
        <f t="shared" si="8"/>
        <v>0</v>
      </c>
      <c r="E73" s="148"/>
      <c r="F73" s="149"/>
      <c r="G73" s="149"/>
      <c r="H73" s="149"/>
      <c r="I73" s="149"/>
      <c r="J73" s="149"/>
      <c r="K73" s="149"/>
      <c r="L73" s="149"/>
      <c r="M73" s="149"/>
      <c r="N73" s="149"/>
      <c r="O73" s="149"/>
      <c r="P73" s="149"/>
    </row>
    <row r="74" spans="2:16">
      <c r="B74" s="119"/>
      <c r="D74" s="148">
        <f t="shared" si="8"/>
        <v>0</v>
      </c>
      <c r="E74" s="148"/>
      <c r="F74" s="149"/>
      <c r="G74" s="149"/>
      <c r="H74" s="149"/>
      <c r="I74" s="149"/>
      <c r="J74" s="149"/>
      <c r="K74" s="149"/>
      <c r="L74" s="149"/>
      <c r="M74" s="149"/>
      <c r="N74" s="149"/>
      <c r="O74" s="149"/>
      <c r="P74" s="149"/>
    </row>
    <row r="75" spans="2:16">
      <c r="B75" s="119"/>
      <c r="D75" s="148">
        <f t="shared" si="8"/>
        <v>0</v>
      </c>
      <c r="E75" s="148"/>
      <c r="F75" s="149"/>
      <c r="G75" s="149"/>
      <c r="H75" s="149"/>
      <c r="I75" s="149"/>
      <c r="J75" s="149"/>
      <c r="K75" s="149"/>
      <c r="L75" s="149"/>
      <c r="M75" s="149"/>
      <c r="N75" s="149"/>
      <c r="O75" s="149"/>
      <c r="P75" s="149"/>
    </row>
    <row r="76" spans="2:16">
      <c r="B76" s="119"/>
      <c r="D76" s="148">
        <f t="shared" si="8"/>
        <v>0</v>
      </c>
      <c r="E76" s="148"/>
      <c r="F76" s="149"/>
      <c r="G76" s="149"/>
      <c r="H76" s="149"/>
      <c r="I76" s="149"/>
      <c r="J76" s="149"/>
      <c r="K76" s="149"/>
      <c r="L76" s="149"/>
      <c r="M76" s="149"/>
      <c r="N76" s="149"/>
      <c r="O76" s="149"/>
      <c r="P76" s="149"/>
    </row>
    <row r="77" spans="2:16">
      <c r="B77" s="119"/>
      <c r="D77" s="148">
        <f t="shared" si="8"/>
        <v>0</v>
      </c>
      <c r="E77" s="148"/>
      <c r="F77" s="149"/>
      <c r="G77" s="149"/>
      <c r="H77" s="149"/>
      <c r="I77" s="149"/>
      <c r="J77" s="149"/>
      <c r="K77" s="149"/>
      <c r="L77" s="149"/>
      <c r="M77" s="149"/>
      <c r="N77" s="149"/>
      <c r="O77" s="149"/>
      <c r="P77" s="149"/>
    </row>
    <row r="78" spans="2:16">
      <c r="B78" s="119"/>
      <c r="D78" s="148">
        <f t="shared" si="8"/>
        <v>0</v>
      </c>
      <c r="E78" s="148"/>
      <c r="F78" s="149"/>
      <c r="G78" s="149"/>
      <c r="H78" s="149"/>
      <c r="I78" s="149"/>
      <c r="J78" s="149"/>
      <c r="K78" s="149"/>
      <c r="L78" s="149"/>
      <c r="M78" s="149"/>
      <c r="N78" s="149"/>
      <c r="O78" s="149"/>
      <c r="P78" s="149"/>
    </row>
    <row r="79" spans="2:16">
      <c r="B79" s="119"/>
      <c r="D79" s="148">
        <f t="shared" si="8"/>
        <v>0</v>
      </c>
      <c r="E79" s="148"/>
      <c r="F79" s="149"/>
      <c r="G79" s="149"/>
      <c r="H79" s="149"/>
      <c r="I79" s="149"/>
      <c r="J79" s="149"/>
      <c r="K79" s="149"/>
      <c r="L79" s="149"/>
      <c r="M79" s="149"/>
      <c r="N79" s="149"/>
      <c r="O79" s="149"/>
      <c r="P79" s="149"/>
    </row>
    <row r="80" spans="2:16">
      <c r="B80" s="119"/>
      <c r="D80" s="148">
        <f t="shared" si="8"/>
        <v>0</v>
      </c>
      <c r="E80" s="148"/>
      <c r="F80" s="149"/>
      <c r="G80" s="149"/>
      <c r="H80" s="149"/>
      <c r="I80" s="149"/>
      <c r="J80" s="149"/>
      <c r="K80" s="149"/>
      <c r="L80" s="149"/>
      <c r="M80" s="149"/>
      <c r="N80" s="149"/>
      <c r="O80" s="149"/>
      <c r="P80" s="149"/>
    </row>
    <row r="81" spans="2:16">
      <c r="B81" s="119"/>
      <c r="D81" s="148">
        <f t="shared" si="8"/>
        <v>0</v>
      </c>
      <c r="E81" s="148"/>
      <c r="F81" s="149"/>
      <c r="G81" s="149"/>
      <c r="H81" s="149"/>
      <c r="I81" s="149"/>
      <c r="J81" s="149"/>
      <c r="K81" s="149"/>
      <c r="L81" s="149"/>
      <c r="M81" s="149"/>
      <c r="N81" s="149"/>
      <c r="O81" s="149"/>
      <c r="P81" s="149"/>
    </row>
    <row r="82" spans="2:16">
      <c r="B82" s="119"/>
      <c r="D82" s="148">
        <f t="shared" si="8"/>
        <v>0</v>
      </c>
      <c r="E82" s="148"/>
      <c r="F82" s="149"/>
      <c r="G82" s="149"/>
      <c r="H82" s="149"/>
      <c r="I82" s="149"/>
      <c r="J82" s="149"/>
      <c r="K82" s="149"/>
      <c r="L82" s="149"/>
      <c r="M82" s="149"/>
      <c r="N82" s="149"/>
      <c r="O82" s="149"/>
      <c r="P82" s="149"/>
    </row>
    <row r="83" spans="2:16">
      <c r="B83" s="119"/>
      <c r="D83" s="148">
        <f t="shared" si="8"/>
        <v>0</v>
      </c>
      <c r="E83" s="148"/>
      <c r="F83" s="149"/>
      <c r="G83" s="149"/>
      <c r="H83" s="149"/>
      <c r="I83" s="149"/>
      <c r="J83" s="149"/>
      <c r="K83" s="149"/>
      <c r="L83" s="149"/>
      <c r="M83" s="149"/>
      <c r="N83" s="149"/>
      <c r="O83" s="149"/>
      <c r="P83" s="149"/>
    </row>
    <row r="84" spans="2:16">
      <c r="B84" s="119"/>
      <c r="D84" s="148">
        <f t="shared" si="8"/>
        <v>0</v>
      </c>
      <c r="E84" s="148"/>
      <c r="F84" s="149"/>
      <c r="G84" s="149"/>
      <c r="H84" s="149"/>
      <c r="I84" s="149"/>
      <c r="J84" s="149"/>
      <c r="K84" s="149"/>
      <c r="L84" s="149"/>
      <c r="M84" s="149"/>
      <c r="N84" s="149"/>
      <c r="O84" s="149"/>
      <c r="P84" s="149"/>
    </row>
    <row r="85" spans="2:16">
      <c r="B85" s="119"/>
      <c r="D85" s="148">
        <f t="shared" si="8"/>
        <v>0</v>
      </c>
      <c r="E85" s="148"/>
      <c r="F85" s="149"/>
      <c r="G85" s="149"/>
      <c r="H85" s="149"/>
      <c r="I85" s="149"/>
      <c r="J85" s="149"/>
      <c r="K85" s="149"/>
      <c r="L85" s="149"/>
      <c r="M85" s="149"/>
      <c r="N85" s="149"/>
      <c r="O85" s="149"/>
      <c r="P85" s="149"/>
    </row>
    <row r="86" spans="2:16">
      <c r="B86" s="119"/>
      <c r="D86" s="148">
        <f t="shared" si="8"/>
        <v>0</v>
      </c>
      <c r="E86" s="148"/>
      <c r="F86" s="149"/>
      <c r="G86" s="149"/>
      <c r="H86" s="149"/>
      <c r="I86" s="149"/>
      <c r="J86" s="149"/>
      <c r="K86" s="149"/>
      <c r="L86" s="149"/>
      <c r="M86" s="149"/>
      <c r="N86" s="149"/>
      <c r="O86" s="149"/>
      <c r="P86" s="149"/>
    </row>
  </sheetData>
  <mergeCells count="4">
    <mergeCell ref="A14:B14"/>
    <mergeCell ref="A15:B15"/>
    <mergeCell ref="A12:B12"/>
    <mergeCell ref="A13:B13"/>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dimension ref="A1:L11"/>
  <sheetViews>
    <sheetView workbookViewId="0">
      <selection activeCell="A2" sqref="A2:XFD2"/>
    </sheetView>
  </sheetViews>
  <sheetFormatPr baseColWidth="10" defaultRowHeight="15"/>
  <cols>
    <col min="1" max="9" width="11.42578125" style="3"/>
    <col min="10" max="10" width="4.140625" style="3" customWidth="1"/>
    <col min="11" max="11" width="17.5703125" style="3" customWidth="1"/>
    <col min="12" max="16384" width="11.42578125" style="3"/>
  </cols>
  <sheetData>
    <row r="1" spans="1:12" ht="18.75">
      <c r="A1" s="271" t="s">
        <v>194</v>
      </c>
    </row>
    <row r="2" spans="1:12" ht="15.75" thickBot="1"/>
    <row r="3" spans="1:12">
      <c r="K3" s="225" t="s">
        <v>145</v>
      </c>
      <c r="L3" s="226">
        <f>+CashFlow!E13</f>
        <v>10000</v>
      </c>
    </row>
    <row r="4" spans="1:12">
      <c r="K4" s="227" t="s">
        <v>146</v>
      </c>
      <c r="L4" s="228">
        <f>+CashFlow!E14</f>
        <v>100000</v>
      </c>
    </row>
    <row r="5" spans="1:12">
      <c r="K5" s="227" t="s">
        <v>147</v>
      </c>
      <c r="L5" s="228">
        <f>+CashFlow!E15</f>
        <v>110000</v>
      </c>
    </row>
    <row r="6" spans="1:12">
      <c r="K6" s="227" t="s">
        <v>93</v>
      </c>
      <c r="L6" s="228">
        <f>+CashFlow!D16</f>
        <v>778449.93185235036</v>
      </c>
    </row>
    <row r="7" spans="1:12">
      <c r="K7" s="227" t="s">
        <v>94</v>
      </c>
      <c r="L7" s="228">
        <f>+CashFlow!D52</f>
        <v>765399.45161516871</v>
      </c>
    </row>
    <row r="8" spans="1:12">
      <c r="K8" s="227" t="s">
        <v>95</v>
      </c>
      <c r="L8" s="228">
        <f>+L6-L7</f>
        <v>13050.480237181648</v>
      </c>
    </row>
    <row r="9" spans="1:12">
      <c r="K9" s="227" t="s">
        <v>139</v>
      </c>
      <c r="L9" s="228">
        <f>+CashFlow!D8</f>
        <v>4172.3420725160267</v>
      </c>
    </row>
    <row r="10" spans="1:12">
      <c r="K10" s="227" t="s">
        <v>153</v>
      </c>
      <c r="L10" s="229">
        <f>+CashFlow!G5</f>
        <v>1.4999999999999999E-2</v>
      </c>
    </row>
    <row r="11" spans="1:12" ht="15.75" thickBot="1">
      <c r="K11" s="230" t="s">
        <v>148</v>
      </c>
      <c r="L11" s="231">
        <f>+CashFlow!J5</f>
        <v>2.3069832947361243E-2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IT203"/>
  <sheetViews>
    <sheetView workbookViewId="0"/>
  </sheetViews>
  <sheetFormatPr baseColWidth="10" defaultColWidth="11.5703125" defaultRowHeight="12.75"/>
  <cols>
    <col min="1" max="1" width="11.5703125" style="33"/>
    <col min="2" max="4" width="11.5703125" style="34"/>
    <col min="5" max="5" width="11.5703125" style="12"/>
    <col min="6" max="6" width="0" style="12" hidden="1" customWidth="1"/>
    <col min="7" max="16384" width="11.5703125" style="12"/>
  </cols>
  <sheetData>
    <row r="1" spans="1:254" s="5" customFormat="1" ht="22.5" customHeight="1" thickBot="1">
      <c r="A1" s="4" t="s">
        <v>189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s="7" customFormat="1" ht="8.25" customHeight="1">
      <c r="A2" s="6"/>
      <c r="B2" s="6"/>
    </row>
    <row r="3" spans="1:254" ht="10.5" customHeight="1">
      <c r="A3" s="8"/>
      <c r="B3" s="9"/>
      <c r="C3" s="10"/>
      <c r="D3" s="10"/>
      <c r="E3" s="11"/>
      <c r="F3" s="1"/>
      <c r="G3" s="1"/>
      <c r="H3" s="1"/>
    </row>
    <row r="4" spans="1:254" ht="13.5" thickBot="1">
      <c r="A4" s="8"/>
      <c r="B4" s="9"/>
      <c r="C4" s="10"/>
      <c r="D4" s="10"/>
      <c r="E4" s="11"/>
      <c r="F4" s="1"/>
      <c r="G4" s="1"/>
      <c r="H4" s="1"/>
      <c r="J4" s="258" t="s">
        <v>32</v>
      </c>
      <c r="K4" s="258"/>
    </row>
    <row r="5" spans="1:254" ht="13.5" thickBot="1">
      <c r="A5" s="12"/>
      <c r="B5" s="12"/>
      <c r="C5" s="12"/>
      <c r="D5" s="12"/>
      <c r="E5" s="11"/>
      <c r="F5" s="1"/>
      <c r="G5" s="13" t="s">
        <v>33</v>
      </c>
      <c r="H5" s="14">
        <v>0.18</v>
      </c>
      <c r="J5" s="15" t="s">
        <v>33</v>
      </c>
      <c r="K5" s="15" t="s">
        <v>34</v>
      </c>
    </row>
    <row r="6" spans="1:254" ht="13.5" customHeight="1" thickBot="1">
      <c r="A6" s="8"/>
      <c r="B6" s="2"/>
      <c r="C6" s="10"/>
      <c r="D6" s="10"/>
      <c r="E6" s="11"/>
      <c r="F6" s="1"/>
      <c r="G6" s="259" t="s">
        <v>35</v>
      </c>
      <c r="H6" s="260"/>
      <c r="J6" s="16">
        <f>+H5</f>
        <v>0.18</v>
      </c>
      <c r="K6" s="17">
        <f>(1+J6/12)^12-1</f>
        <v>0.19561817146153326</v>
      </c>
    </row>
    <row r="7" spans="1:254" s="22" customFormat="1">
      <c r="A7" s="18" t="s">
        <v>36</v>
      </c>
      <c r="B7" s="19" t="s">
        <v>37</v>
      </c>
      <c r="C7" s="20" t="s">
        <v>38</v>
      </c>
      <c r="D7" s="20" t="s">
        <v>39</v>
      </c>
      <c r="E7" s="21" t="s">
        <v>40</v>
      </c>
      <c r="F7" s="21">
        <v>0</v>
      </c>
      <c r="G7" s="21" t="s">
        <v>41</v>
      </c>
      <c r="H7" s="21" t="str">
        <f>"VAN("&amp; H5 &amp;")"</f>
        <v>VAN(0,18)</v>
      </c>
      <c r="J7" s="17">
        <f>((1+K7)^(1/12)-1)*12</f>
        <v>0.22523118145807342</v>
      </c>
      <c r="K7" s="16">
        <v>0.25</v>
      </c>
    </row>
    <row r="8" spans="1:254">
      <c r="A8" s="23">
        <v>41264</v>
      </c>
      <c r="B8" s="24" t="s">
        <v>42</v>
      </c>
      <c r="C8" s="25">
        <v>100000</v>
      </c>
      <c r="D8" s="25"/>
      <c r="E8" s="26">
        <f>IF(A8="","",D8-C8)</f>
        <v>-100000</v>
      </c>
      <c r="F8" s="26">
        <f t="shared" ref="F8:F14" si="0">(+C8*-1)+D8</f>
        <v>-100000</v>
      </c>
      <c r="G8" s="27" t="str">
        <f>IF(OR(E8&lt;0,E8=""),"",XIRR($F$8:F8,$A$8:A8))</f>
        <v/>
      </c>
      <c r="H8" s="26">
        <f>IF(E8="","",XNPV($H$5,$F$8:F8,$A$8:A8))</f>
        <v>-100000</v>
      </c>
    </row>
    <row r="9" spans="1:254">
      <c r="A9" s="8">
        <v>41334</v>
      </c>
      <c r="B9" s="28" t="s">
        <v>43</v>
      </c>
      <c r="C9" s="29"/>
      <c r="D9" s="29">
        <v>25000</v>
      </c>
      <c r="E9" s="30">
        <f t="shared" ref="E9:E14" si="1">IF(A9="","",E8+D9-C9)</f>
        <v>-75000</v>
      </c>
      <c r="F9" s="30">
        <f t="shared" si="0"/>
        <v>25000</v>
      </c>
      <c r="G9" s="31" t="str">
        <f>IF(OR(E9&lt;0,E9="",G10&lt;&gt;""),"",XIRR($F$8:F9,$A$8:A9))</f>
        <v/>
      </c>
      <c r="H9" s="30">
        <f>IF(E9="","",XNPV($H$5,$F$8:F9,$A$8:A9))</f>
        <v>-75781.099764231913</v>
      </c>
    </row>
    <row r="10" spans="1:254">
      <c r="A10" s="8">
        <v>41365</v>
      </c>
      <c r="B10" s="28" t="s">
        <v>43</v>
      </c>
      <c r="C10" s="29"/>
      <c r="D10" s="29">
        <v>30000</v>
      </c>
      <c r="E10" s="30">
        <f t="shared" si="1"/>
        <v>-45000</v>
      </c>
      <c r="F10" s="30">
        <f t="shared" si="0"/>
        <v>30000</v>
      </c>
      <c r="G10" s="31" t="str">
        <f>IF(OR(E10&lt;0,E10="",G11&lt;&gt;""),"",XIRR($F$8:F10,$A$8:A10))</f>
        <v/>
      </c>
      <c r="H10" s="30">
        <f>IF(E10="","",XNPV($H$5,$F$8:F10,$A$8:A10))</f>
        <v>-47124.106798630099</v>
      </c>
    </row>
    <row r="11" spans="1:254">
      <c r="A11" s="8">
        <v>41389</v>
      </c>
      <c r="B11" s="28" t="s">
        <v>119</v>
      </c>
      <c r="C11" s="29"/>
      <c r="D11" s="29">
        <v>-27500</v>
      </c>
      <c r="E11" s="30">
        <f t="shared" si="1"/>
        <v>-72500</v>
      </c>
      <c r="F11" s="30">
        <f t="shared" si="0"/>
        <v>-27500</v>
      </c>
      <c r="G11" s="31" t="str">
        <f>IF(OR(E11&lt;0,E11="",G12&lt;&gt;""),"",XIRR($F$8:F11,$A$8:A11))</f>
        <v/>
      </c>
      <c r="H11" s="30">
        <f>IF(E11="","",XNPV($H$5,$F$8:F11,$A$8:A11))</f>
        <v>-73108.678811956896</v>
      </c>
      <c r="J11" s="32"/>
    </row>
    <row r="12" spans="1:254">
      <c r="A12" s="8">
        <v>41395</v>
      </c>
      <c r="B12" s="28" t="s">
        <v>43</v>
      </c>
      <c r="C12" s="29"/>
      <c r="D12" s="29">
        <v>17000</v>
      </c>
      <c r="E12" s="30">
        <f t="shared" si="1"/>
        <v>-55500</v>
      </c>
      <c r="F12" s="30">
        <f t="shared" si="0"/>
        <v>17000</v>
      </c>
      <c r="G12" s="31" t="str">
        <f>IF(OR(E12&lt;0,E12="",G13&lt;&gt;""),"",XIRR($F$8:F12,$A$8:A12))</f>
        <v/>
      </c>
      <c r="H12" s="30">
        <f>IF(E12="","",XNPV($H$5,$F$8:F12,$A$8:A12))</f>
        <v>-57089.133929685704</v>
      </c>
    </row>
    <row r="13" spans="1:254">
      <c r="A13" s="8">
        <v>41456</v>
      </c>
      <c r="B13" s="28" t="s">
        <v>43</v>
      </c>
      <c r="C13" s="29"/>
      <c r="D13" s="29">
        <v>24000</v>
      </c>
      <c r="E13" s="30">
        <f t="shared" si="1"/>
        <v>-31500</v>
      </c>
      <c r="F13" s="30">
        <f t="shared" si="0"/>
        <v>24000</v>
      </c>
      <c r="G13" s="31" t="str">
        <f>IF(OR(E13&lt;0,E13="",G14&lt;&gt;""),"",XIRR($F$8:F13,$A$8:A13))</f>
        <v/>
      </c>
      <c r="H13" s="30">
        <f>IF(E13="","",XNPV($H$5,$F$8:F13,$A$8:A13))</f>
        <v>-35090.316448321799</v>
      </c>
    </row>
    <row r="14" spans="1:254">
      <c r="A14" s="8">
        <v>41487</v>
      </c>
      <c r="B14" s="28" t="s">
        <v>43</v>
      </c>
      <c r="C14" s="29"/>
      <c r="D14" s="29">
        <v>40000</v>
      </c>
      <c r="E14" s="30">
        <f t="shared" si="1"/>
        <v>8500</v>
      </c>
      <c r="F14" s="30">
        <f t="shared" si="0"/>
        <v>40000</v>
      </c>
      <c r="G14" s="31" t="str">
        <f>IF(OR(E14&lt;0,E14="",G15&lt;&gt;""),"",XIRR($F$8:F14,$A$8:A14))</f>
        <v/>
      </c>
      <c r="H14" s="30">
        <f>IF(E14="","",XNPV($H$5,$F$8:F14,$A$8:A14))</f>
        <v>1062.5751454071797</v>
      </c>
    </row>
    <row r="15" spans="1:254">
      <c r="A15" s="8">
        <v>41426</v>
      </c>
      <c r="B15" s="28" t="s">
        <v>188</v>
      </c>
      <c r="C15" s="29"/>
      <c r="D15" s="29">
        <v>8400</v>
      </c>
      <c r="E15" s="30">
        <f t="shared" ref="E15:E73" si="2">IF(A15="","",E14+D15-C15)</f>
        <v>16900</v>
      </c>
      <c r="F15" s="30">
        <f t="shared" ref="F15:F73" si="3">(+C15*-1)+D15</f>
        <v>8400</v>
      </c>
      <c r="G15" s="31">
        <f>IF(OR(E15&lt;0,E15="",G16&lt;&gt;""),"",XIRR($F$8:F15,$A$8:A15))</f>
        <v>0.44145544171333306</v>
      </c>
      <c r="H15" s="30">
        <f>IF(E15="","",XNPV($H$5,$F$8:F15,$A$8:A15))</f>
        <v>8867.6215778862443</v>
      </c>
    </row>
    <row r="16" spans="1:254">
      <c r="A16" s="8"/>
      <c r="B16" s="28"/>
      <c r="C16" s="29"/>
      <c r="D16" s="29"/>
      <c r="E16" s="30" t="str">
        <f t="shared" si="2"/>
        <v/>
      </c>
      <c r="F16" s="30">
        <f t="shared" si="3"/>
        <v>0</v>
      </c>
      <c r="G16" s="31" t="str">
        <f>IF(OR(E16&lt;0,E16="",G17&lt;&gt;""),"",XIRR($F$8:F16,$A$8:A16))</f>
        <v/>
      </c>
      <c r="H16" s="30" t="str">
        <f>IF(E16="","",XNPV($H$5,$F$8:F16,$A$8:A16))</f>
        <v/>
      </c>
    </row>
    <row r="17" spans="1:8">
      <c r="A17" s="8"/>
      <c r="B17" s="28"/>
      <c r="C17" s="29"/>
      <c r="D17" s="29"/>
      <c r="E17" s="30" t="str">
        <f t="shared" si="2"/>
        <v/>
      </c>
      <c r="F17" s="30">
        <f t="shared" si="3"/>
        <v>0</v>
      </c>
      <c r="G17" s="31" t="str">
        <f>IF(OR(E17&lt;0,E17="",G18&lt;&gt;""),"",XIRR($F$8:F17,$A$8:A17))</f>
        <v/>
      </c>
      <c r="H17" s="30" t="str">
        <f>IF(E17="","",XNPV($H$5,$F$8:F17,$A$8:A17))</f>
        <v/>
      </c>
    </row>
    <row r="18" spans="1:8">
      <c r="A18" s="8"/>
      <c r="B18" s="28"/>
      <c r="C18" s="29"/>
      <c r="D18" s="29"/>
      <c r="E18" s="30" t="str">
        <f t="shared" si="2"/>
        <v/>
      </c>
      <c r="F18" s="30">
        <f t="shared" si="3"/>
        <v>0</v>
      </c>
      <c r="G18" s="31" t="str">
        <f>IF(OR(E18&lt;0,E18="",G19&lt;&gt;""),"",XIRR($F$8:F18,$A$8:A18))</f>
        <v/>
      </c>
      <c r="H18" s="30" t="str">
        <f>IF(E18="","",XNPV($H$5,$F$8:F18,$A$8:A18))</f>
        <v/>
      </c>
    </row>
    <row r="19" spans="1:8">
      <c r="A19" s="8"/>
      <c r="B19" s="28"/>
      <c r="C19" s="29"/>
      <c r="D19" s="29"/>
      <c r="E19" s="30" t="str">
        <f t="shared" si="2"/>
        <v/>
      </c>
      <c r="F19" s="30">
        <f t="shared" si="3"/>
        <v>0</v>
      </c>
      <c r="G19" s="31" t="str">
        <f>IF(OR(E19&lt;0,E19="",G20&lt;&gt;""),"",XIRR($F$8:F19,$A$8:A19))</f>
        <v/>
      </c>
      <c r="H19" s="30" t="str">
        <f>IF(E19="","",XNPV($H$5,$F$8:F19,$A$8:A19))</f>
        <v/>
      </c>
    </row>
    <row r="20" spans="1:8">
      <c r="A20" s="8"/>
      <c r="B20" s="28"/>
      <c r="C20" s="29"/>
      <c r="D20" s="29"/>
      <c r="E20" s="30" t="str">
        <f t="shared" si="2"/>
        <v/>
      </c>
      <c r="F20" s="30">
        <f t="shared" si="3"/>
        <v>0</v>
      </c>
      <c r="G20" s="31" t="str">
        <f>IF(OR(E20&lt;0,E20="",G21&lt;&gt;""),"",XIRR($F$8:F20,$A$8:A20))</f>
        <v/>
      </c>
      <c r="H20" s="30" t="str">
        <f>IF(E20="","",XNPV($H$5,$F$8:F20,$A$8:A20))</f>
        <v/>
      </c>
    </row>
    <row r="21" spans="1:8">
      <c r="A21" s="8"/>
      <c r="B21" s="28"/>
      <c r="C21" s="29"/>
      <c r="D21" s="29"/>
      <c r="E21" s="30" t="str">
        <f t="shared" si="2"/>
        <v/>
      </c>
      <c r="F21" s="30">
        <f t="shared" si="3"/>
        <v>0</v>
      </c>
      <c r="G21" s="31" t="str">
        <f>IF(OR(E21&lt;0,E21="",G22&lt;&gt;""),"",XIRR($F$8:F21,$A$8:A21))</f>
        <v/>
      </c>
      <c r="H21" s="30" t="str">
        <f>IF(E21="","",XNPV($H$5,$F$8:F21,$A$8:A21))</f>
        <v/>
      </c>
    </row>
    <row r="22" spans="1:8">
      <c r="A22" s="8"/>
      <c r="B22" s="28"/>
      <c r="C22" s="29"/>
      <c r="D22" s="29"/>
      <c r="E22" s="30" t="str">
        <f t="shared" si="2"/>
        <v/>
      </c>
      <c r="F22" s="30">
        <f t="shared" si="3"/>
        <v>0</v>
      </c>
      <c r="G22" s="31" t="str">
        <f>IF(OR(E22&lt;0,E22="",G23&lt;&gt;""),"",XIRR($F$8:F22,$A$8:A22))</f>
        <v/>
      </c>
      <c r="H22" s="30" t="str">
        <f>IF(E22="","",XNPV($H$5,$F$8:F22,$A$8:A22))</f>
        <v/>
      </c>
    </row>
    <row r="23" spans="1:8">
      <c r="A23" s="8"/>
      <c r="B23" s="28"/>
      <c r="C23" s="29"/>
      <c r="D23" s="29"/>
      <c r="E23" s="30" t="str">
        <f t="shared" si="2"/>
        <v/>
      </c>
      <c r="F23" s="30">
        <f t="shared" si="3"/>
        <v>0</v>
      </c>
      <c r="G23" s="31" t="str">
        <f>IF(OR(E23&lt;0,E23="",G24&lt;&gt;""),"",XIRR($F$8:F23,$A$8:A23))</f>
        <v/>
      </c>
      <c r="H23" s="30" t="str">
        <f>IF(E23="","",XNPV($H$5,$F$8:F23,$A$8:A23))</f>
        <v/>
      </c>
    </row>
    <row r="24" spans="1:8">
      <c r="A24" s="8"/>
      <c r="B24" s="28"/>
      <c r="C24" s="29"/>
      <c r="D24" s="29"/>
      <c r="E24" s="30" t="str">
        <f t="shared" si="2"/>
        <v/>
      </c>
      <c r="F24" s="30">
        <f t="shared" si="3"/>
        <v>0</v>
      </c>
      <c r="G24" s="31" t="str">
        <f>IF(OR(E24&lt;0,E24="",G25&lt;&gt;""),"",XIRR($F$8:F24,$A$8:A24))</f>
        <v/>
      </c>
      <c r="H24" s="30" t="str">
        <f>IF(E24="","",XNPV($H$5,$F$8:F24,$A$8:A24))</f>
        <v/>
      </c>
    </row>
    <row r="25" spans="1:8">
      <c r="A25" s="8"/>
      <c r="B25" s="28"/>
      <c r="C25" s="29"/>
      <c r="D25" s="29"/>
      <c r="E25" s="30" t="str">
        <f t="shared" si="2"/>
        <v/>
      </c>
      <c r="F25" s="30">
        <f t="shared" si="3"/>
        <v>0</v>
      </c>
      <c r="G25" s="31" t="str">
        <f>IF(OR(E25&lt;0,E25="",G26&lt;&gt;""),"",XIRR($F$8:F25,$A$8:A25))</f>
        <v/>
      </c>
      <c r="H25" s="30" t="str">
        <f>IF(E25="","",XNPV($H$5,$F$8:F25,$A$8:A25))</f>
        <v/>
      </c>
    </row>
    <row r="26" spans="1:8">
      <c r="A26" s="8"/>
      <c r="B26" s="28"/>
      <c r="C26" s="29"/>
      <c r="D26" s="29"/>
      <c r="E26" s="30" t="str">
        <f t="shared" si="2"/>
        <v/>
      </c>
      <c r="F26" s="30">
        <f t="shared" si="3"/>
        <v>0</v>
      </c>
      <c r="G26" s="31" t="str">
        <f>IF(OR(E26&lt;0,E26="",G27&lt;&gt;""),"",XIRR($F$8:F26,$A$8:A26))</f>
        <v/>
      </c>
      <c r="H26" s="30" t="str">
        <f>IF(E26="","",XNPV($H$5,$F$8:F26,$A$8:A26))</f>
        <v/>
      </c>
    </row>
    <row r="27" spans="1:8">
      <c r="A27" s="8"/>
      <c r="B27" s="28"/>
      <c r="C27" s="29"/>
      <c r="D27" s="29"/>
      <c r="E27" s="30" t="str">
        <f t="shared" si="2"/>
        <v/>
      </c>
      <c r="F27" s="30">
        <f t="shared" si="3"/>
        <v>0</v>
      </c>
      <c r="G27" s="31" t="str">
        <f>IF(OR(E27&lt;0,E27="",G28&lt;&gt;""),"",XIRR($F$8:F27,$A$8:A27))</f>
        <v/>
      </c>
      <c r="H27" s="30" t="str">
        <f>IF(E27="","",XNPV($H$5,$F$8:F27,$A$8:A27))</f>
        <v/>
      </c>
    </row>
    <row r="28" spans="1:8">
      <c r="A28" s="8"/>
      <c r="B28" s="28"/>
      <c r="C28" s="29"/>
      <c r="D28" s="29"/>
      <c r="E28" s="30" t="str">
        <f t="shared" si="2"/>
        <v/>
      </c>
      <c r="F28" s="30">
        <f t="shared" si="3"/>
        <v>0</v>
      </c>
      <c r="G28" s="31" t="str">
        <f>IF(OR(E28&lt;0,E28="",G29&lt;&gt;""),"",XIRR($F$8:F28,$A$8:A28))</f>
        <v/>
      </c>
      <c r="H28" s="30" t="str">
        <f>IF(E28="","",XNPV($H$5,$F$8:F28,$A$8:A28))</f>
        <v/>
      </c>
    </row>
    <row r="29" spans="1:8">
      <c r="A29" s="8"/>
      <c r="B29" s="28"/>
      <c r="C29" s="29"/>
      <c r="D29" s="29"/>
      <c r="E29" s="30" t="str">
        <f t="shared" si="2"/>
        <v/>
      </c>
      <c r="F29" s="30">
        <f t="shared" si="3"/>
        <v>0</v>
      </c>
      <c r="G29" s="31" t="str">
        <f>IF(OR(E29&lt;0,E29="",G30&lt;&gt;""),"",XIRR($F$8:F29,$A$8:A29))</f>
        <v/>
      </c>
      <c r="H29" s="30" t="str">
        <f>IF(E29="","",XNPV($H$5,$F$8:F29,$A$8:A29))</f>
        <v/>
      </c>
    </row>
    <row r="30" spans="1:8">
      <c r="A30" s="8"/>
      <c r="B30" s="28"/>
      <c r="C30" s="29"/>
      <c r="D30" s="29"/>
      <c r="E30" s="30" t="str">
        <f t="shared" si="2"/>
        <v/>
      </c>
      <c r="F30" s="30">
        <f t="shared" si="3"/>
        <v>0</v>
      </c>
      <c r="G30" s="31" t="str">
        <f>IF(OR(E30&lt;0,E30="",G31&lt;&gt;""),"",XIRR($F$8:F30,$A$8:A30))</f>
        <v/>
      </c>
      <c r="H30" s="30" t="str">
        <f>IF(E30="","",XNPV($H$5,$F$8:F30,$A$8:A30))</f>
        <v/>
      </c>
    </row>
    <row r="31" spans="1:8">
      <c r="A31" s="8"/>
      <c r="B31" s="28"/>
      <c r="C31" s="29"/>
      <c r="D31" s="29"/>
      <c r="E31" s="30" t="str">
        <f t="shared" si="2"/>
        <v/>
      </c>
      <c r="F31" s="30">
        <f t="shared" si="3"/>
        <v>0</v>
      </c>
      <c r="G31" s="31" t="str">
        <f>IF(OR(E31&lt;0,E31="",G32&lt;&gt;""),"",XIRR($F$8:F31,$A$8:A31))</f>
        <v/>
      </c>
      <c r="H31" s="30" t="str">
        <f>IF(E31="","",XNPV($H$5,$F$8:F31,$A$8:A31))</f>
        <v/>
      </c>
    </row>
    <row r="32" spans="1:8">
      <c r="A32" s="8"/>
      <c r="B32" s="28"/>
      <c r="C32" s="29"/>
      <c r="D32" s="29"/>
      <c r="E32" s="30" t="str">
        <f t="shared" si="2"/>
        <v/>
      </c>
      <c r="F32" s="30">
        <f t="shared" si="3"/>
        <v>0</v>
      </c>
      <c r="G32" s="31" t="str">
        <f>IF(OR(E32&lt;0,E32="",G33&lt;&gt;""),"",XIRR($F$8:F32,$A$8:A32))</f>
        <v/>
      </c>
      <c r="H32" s="30" t="str">
        <f>IF(E32="","",XNPV($H$5,$F$8:F32,$A$8:A32))</f>
        <v/>
      </c>
    </row>
    <row r="33" spans="1:8">
      <c r="A33" s="8"/>
      <c r="B33" s="28"/>
      <c r="C33" s="29"/>
      <c r="D33" s="29"/>
      <c r="E33" s="30" t="str">
        <f t="shared" si="2"/>
        <v/>
      </c>
      <c r="F33" s="30">
        <f t="shared" si="3"/>
        <v>0</v>
      </c>
      <c r="G33" s="31" t="str">
        <f>IF(OR(E33&lt;0,E33="",G34&lt;&gt;""),"",XIRR($F$8:F33,$A$8:A33))</f>
        <v/>
      </c>
      <c r="H33" s="30" t="str">
        <f>IF(E33="","",XNPV($H$5,$F$8:F33,$A$8:A33))</f>
        <v/>
      </c>
    </row>
    <row r="34" spans="1:8">
      <c r="A34" s="8"/>
      <c r="B34" s="28"/>
      <c r="C34" s="29"/>
      <c r="D34" s="29"/>
      <c r="E34" s="30" t="str">
        <f t="shared" si="2"/>
        <v/>
      </c>
      <c r="F34" s="30">
        <f t="shared" si="3"/>
        <v>0</v>
      </c>
      <c r="G34" s="31" t="str">
        <f>IF(OR(E34&lt;0,E34="",G35&lt;&gt;""),"",XIRR($F$8:F34,$A$8:A34))</f>
        <v/>
      </c>
      <c r="H34" s="30" t="str">
        <f>IF(E34="","",XNPV($H$5,$F$8:F34,$A$8:A34))</f>
        <v/>
      </c>
    </row>
    <row r="35" spans="1:8">
      <c r="A35" s="8"/>
      <c r="B35" s="28"/>
      <c r="C35" s="29"/>
      <c r="D35" s="29"/>
      <c r="E35" s="30" t="str">
        <f t="shared" si="2"/>
        <v/>
      </c>
      <c r="F35" s="30">
        <f t="shared" si="3"/>
        <v>0</v>
      </c>
      <c r="G35" s="31" t="str">
        <f>IF(OR(E35&lt;0,E35="",G36&lt;&gt;""),"",XIRR($F$8:F35,$A$8:A35))</f>
        <v/>
      </c>
      <c r="H35" s="30" t="str">
        <f>IF(E35="","",XNPV($H$5,$F$8:F35,$A$8:A35))</f>
        <v/>
      </c>
    </row>
    <row r="36" spans="1:8">
      <c r="A36" s="8"/>
      <c r="B36" s="28"/>
      <c r="C36" s="29"/>
      <c r="D36" s="29"/>
      <c r="E36" s="30" t="str">
        <f t="shared" si="2"/>
        <v/>
      </c>
      <c r="F36" s="30">
        <f t="shared" si="3"/>
        <v>0</v>
      </c>
      <c r="G36" s="31" t="str">
        <f>IF(OR(E36&lt;0,E36="",G37&lt;&gt;""),"",XIRR($F$8:F36,$A$8:A36))</f>
        <v/>
      </c>
      <c r="H36" s="30" t="str">
        <f>IF(E36="","",XNPV($H$5,$F$8:F36,$A$8:A36))</f>
        <v/>
      </c>
    </row>
    <row r="37" spans="1:8">
      <c r="A37" s="8"/>
      <c r="B37" s="28"/>
      <c r="C37" s="29"/>
      <c r="D37" s="29"/>
      <c r="E37" s="30" t="str">
        <f t="shared" si="2"/>
        <v/>
      </c>
      <c r="F37" s="30">
        <f t="shared" si="3"/>
        <v>0</v>
      </c>
      <c r="G37" s="31" t="str">
        <f>IF(OR(E37&lt;0,E37="",G38&lt;&gt;""),"",XIRR($F$8:F37,$A$8:A37))</f>
        <v/>
      </c>
      <c r="H37" s="30" t="str">
        <f>IF(E37="","",XNPV($H$5,$F$8:F37,$A$8:A37))</f>
        <v/>
      </c>
    </row>
    <row r="38" spans="1:8">
      <c r="A38" s="8"/>
      <c r="B38" s="28"/>
      <c r="C38" s="29"/>
      <c r="D38" s="29"/>
      <c r="E38" s="30" t="str">
        <f t="shared" si="2"/>
        <v/>
      </c>
      <c r="F38" s="30">
        <f t="shared" si="3"/>
        <v>0</v>
      </c>
      <c r="G38" s="31" t="str">
        <f>IF(OR(E38&lt;0,E38="",G39&lt;&gt;""),"",XIRR($F$8:F38,$A$8:A38))</f>
        <v/>
      </c>
      <c r="H38" s="30" t="str">
        <f>IF(E38="","",XNPV($H$5,$F$8:F38,$A$8:A38))</f>
        <v/>
      </c>
    </row>
    <row r="39" spans="1:8">
      <c r="A39" s="8"/>
      <c r="B39" s="28"/>
      <c r="C39" s="29"/>
      <c r="D39" s="29"/>
      <c r="E39" s="30" t="str">
        <f t="shared" si="2"/>
        <v/>
      </c>
      <c r="F39" s="30">
        <f t="shared" si="3"/>
        <v>0</v>
      </c>
      <c r="G39" s="31" t="str">
        <f>IF(OR(E39&lt;0,E39="",G40&lt;&gt;""),"",XIRR($F$8:F39,$A$8:A39))</f>
        <v/>
      </c>
      <c r="H39" s="30" t="str">
        <f>IF(E39="","",XNPV($H$5,$F$8:F39,$A$8:A39))</f>
        <v/>
      </c>
    </row>
    <row r="40" spans="1:8">
      <c r="A40" s="8"/>
      <c r="B40" s="28"/>
      <c r="C40" s="29"/>
      <c r="D40" s="29"/>
      <c r="E40" s="30" t="str">
        <f t="shared" si="2"/>
        <v/>
      </c>
      <c r="F40" s="30">
        <f t="shared" si="3"/>
        <v>0</v>
      </c>
      <c r="G40" s="31" t="str">
        <f>IF(OR(E40&lt;0,E40="",G41&lt;&gt;""),"",XIRR($F$8:F40,$A$8:A40))</f>
        <v/>
      </c>
      <c r="H40" s="30" t="str">
        <f>IF(E40="","",XNPV($H$5,$F$8:F40,$A$8:A40))</f>
        <v/>
      </c>
    </row>
    <row r="41" spans="1:8">
      <c r="A41" s="8"/>
      <c r="B41" s="28"/>
      <c r="C41" s="29"/>
      <c r="D41" s="29"/>
      <c r="E41" s="30" t="str">
        <f t="shared" si="2"/>
        <v/>
      </c>
      <c r="F41" s="30">
        <f t="shared" si="3"/>
        <v>0</v>
      </c>
      <c r="G41" s="31" t="str">
        <f>IF(OR(E41&lt;0,E41="",G42&lt;&gt;""),"",XIRR($F$8:F41,$A$8:A41))</f>
        <v/>
      </c>
      <c r="H41" s="30" t="str">
        <f>IF(E41="","",XNPV($H$5,$F$8:F41,$A$8:A41))</f>
        <v/>
      </c>
    </row>
    <row r="42" spans="1:8">
      <c r="A42" s="8"/>
      <c r="B42" s="28"/>
      <c r="C42" s="29"/>
      <c r="D42" s="29"/>
      <c r="E42" s="30" t="str">
        <f t="shared" si="2"/>
        <v/>
      </c>
      <c r="F42" s="30">
        <f t="shared" si="3"/>
        <v>0</v>
      </c>
      <c r="G42" s="31" t="str">
        <f>IF(OR(E42&lt;0,E42="",G43&lt;&gt;""),"",XIRR($F$8:F42,$A$8:A42))</f>
        <v/>
      </c>
      <c r="H42" s="30" t="str">
        <f>IF(E42="","",XNPV($H$5,$F$8:F42,$A$8:A42))</f>
        <v/>
      </c>
    </row>
    <row r="43" spans="1:8">
      <c r="A43" s="8"/>
      <c r="B43" s="28"/>
      <c r="C43" s="29"/>
      <c r="D43" s="29"/>
      <c r="E43" s="30" t="str">
        <f t="shared" si="2"/>
        <v/>
      </c>
      <c r="F43" s="30">
        <f t="shared" si="3"/>
        <v>0</v>
      </c>
      <c r="G43" s="31" t="str">
        <f>IF(OR(E43&lt;0,E43="",G44&lt;&gt;""),"",XIRR($F$8:F43,$A$8:A43))</f>
        <v/>
      </c>
      <c r="H43" s="30" t="str">
        <f>IF(E43="","",XNPV($H$5,$F$8:F43,$A$8:A43))</f>
        <v/>
      </c>
    </row>
    <row r="44" spans="1:8">
      <c r="A44" s="8"/>
      <c r="B44" s="28"/>
      <c r="C44" s="29"/>
      <c r="D44" s="29"/>
      <c r="E44" s="30" t="str">
        <f t="shared" si="2"/>
        <v/>
      </c>
      <c r="F44" s="30">
        <f t="shared" si="3"/>
        <v>0</v>
      </c>
      <c r="G44" s="31" t="str">
        <f>IF(OR(E44&lt;0,E44="",G45&lt;&gt;""),"",XIRR($F$8:F44,$A$8:A44))</f>
        <v/>
      </c>
      <c r="H44" s="30" t="str">
        <f>IF(E44="","",XNPV($H$5,$F$8:F44,$A$8:A44))</f>
        <v/>
      </c>
    </row>
    <row r="45" spans="1:8">
      <c r="A45" s="8"/>
      <c r="B45" s="28"/>
      <c r="C45" s="29"/>
      <c r="D45" s="29"/>
      <c r="E45" s="30" t="str">
        <f t="shared" si="2"/>
        <v/>
      </c>
      <c r="F45" s="30">
        <f t="shared" si="3"/>
        <v>0</v>
      </c>
      <c r="G45" s="31" t="str">
        <f>IF(OR(E45&lt;0,E45="",G46&lt;&gt;""),"",XIRR($F$8:F45,$A$8:A45))</f>
        <v/>
      </c>
      <c r="H45" s="30" t="str">
        <f>IF(E45="","",XNPV($H$5,$F$8:F45,$A$8:A45))</f>
        <v/>
      </c>
    </row>
    <row r="46" spans="1:8">
      <c r="A46" s="8"/>
      <c r="B46" s="28"/>
      <c r="C46" s="29"/>
      <c r="D46" s="29"/>
      <c r="E46" s="30" t="str">
        <f t="shared" si="2"/>
        <v/>
      </c>
      <c r="F46" s="30">
        <f t="shared" si="3"/>
        <v>0</v>
      </c>
      <c r="G46" s="31" t="str">
        <f>IF(OR(E46&lt;0,E46="",G47&lt;&gt;""),"",XIRR($F$8:F46,$A$8:A46))</f>
        <v/>
      </c>
      <c r="H46" s="30" t="str">
        <f>IF(E46="","",XNPV($H$5,$F$8:F46,$A$8:A46))</f>
        <v/>
      </c>
    </row>
    <row r="47" spans="1:8">
      <c r="A47" s="8"/>
      <c r="B47" s="28"/>
      <c r="C47" s="29"/>
      <c r="D47" s="29"/>
      <c r="E47" s="30" t="str">
        <f t="shared" si="2"/>
        <v/>
      </c>
      <c r="F47" s="30">
        <f t="shared" si="3"/>
        <v>0</v>
      </c>
      <c r="G47" s="31" t="str">
        <f>IF(OR(E47&lt;0,E47="",G48&lt;&gt;""),"",XIRR($F$8:F47,$A$8:A47))</f>
        <v/>
      </c>
      <c r="H47" s="30" t="str">
        <f>IF(E47="","",XNPV($H$5,$F$8:F47,$A$8:A47))</f>
        <v/>
      </c>
    </row>
    <row r="48" spans="1:8">
      <c r="A48" s="8"/>
      <c r="B48" s="28"/>
      <c r="C48" s="29"/>
      <c r="D48" s="29"/>
      <c r="E48" s="30" t="str">
        <f t="shared" si="2"/>
        <v/>
      </c>
      <c r="F48" s="30">
        <f t="shared" si="3"/>
        <v>0</v>
      </c>
      <c r="G48" s="31" t="str">
        <f>IF(OR(E48&lt;0,E48="",G49&lt;&gt;""),"",XIRR($F$8:F48,$A$8:A48))</f>
        <v/>
      </c>
      <c r="H48" s="30" t="str">
        <f>IF(E48="","",XNPV($H$5,$F$8:F48,$A$8:A48))</f>
        <v/>
      </c>
    </row>
    <row r="49" spans="1:8">
      <c r="A49" s="8"/>
      <c r="B49" s="28"/>
      <c r="C49" s="29"/>
      <c r="D49" s="29"/>
      <c r="E49" s="30" t="str">
        <f t="shared" si="2"/>
        <v/>
      </c>
      <c r="F49" s="30">
        <f t="shared" si="3"/>
        <v>0</v>
      </c>
      <c r="G49" s="31" t="str">
        <f>IF(OR(E49&lt;0,E49="",G50&lt;&gt;""),"",XIRR($F$8:F49,$A$8:A49))</f>
        <v/>
      </c>
      <c r="H49" s="30" t="str">
        <f>IF(E49="","",XNPV($H$5,$F$8:F49,$A$8:A49))</f>
        <v/>
      </c>
    </row>
    <row r="50" spans="1:8">
      <c r="A50" s="8"/>
      <c r="B50" s="28"/>
      <c r="C50" s="29"/>
      <c r="D50" s="29"/>
      <c r="E50" s="30" t="str">
        <f t="shared" si="2"/>
        <v/>
      </c>
      <c r="F50" s="30">
        <f t="shared" si="3"/>
        <v>0</v>
      </c>
      <c r="G50" s="31" t="str">
        <f>IF(OR(E50&lt;0,E50="",G51&lt;&gt;""),"",XIRR($F$8:F50,$A$8:A50))</f>
        <v/>
      </c>
      <c r="H50" s="30" t="str">
        <f>IF(E50="","",XNPV($H$5,$F$8:F50,$A$8:A50))</f>
        <v/>
      </c>
    </row>
    <row r="51" spans="1:8">
      <c r="A51" s="8"/>
      <c r="B51" s="28"/>
      <c r="C51" s="29"/>
      <c r="D51" s="29"/>
      <c r="E51" s="30" t="str">
        <f t="shared" si="2"/>
        <v/>
      </c>
      <c r="F51" s="30">
        <f t="shared" si="3"/>
        <v>0</v>
      </c>
      <c r="G51" s="31" t="str">
        <f>IF(OR(E51&lt;0,E51="",G52&lt;&gt;""),"",XIRR($F$8:F51,$A$8:A51))</f>
        <v/>
      </c>
      <c r="H51" s="30" t="str">
        <f>IF(E51="","",XNPV($H$5,$F$8:F51,$A$8:A51))</f>
        <v/>
      </c>
    </row>
    <row r="52" spans="1:8">
      <c r="A52" s="8"/>
      <c r="B52" s="28"/>
      <c r="C52" s="29"/>
      <c r="D52" s="29"/>
      <c r="E52" s="30" t="str">
        <f t="shared" si="2"/>
        <v/>
      </c>
      <c r="F52" s="30">
        <f t="shared" si="3"/>
        <v>0</v>
      </c>
      <c r="G52" s="31" t="str">
        <f>IF(OR(E52&lt;0,E52="",G53&lt;&gt;""),"",XIRR($F$8:F52,$A$8:A52))</f>
        <v/>
      </c>
      <c r="H52" s="30" t="str">
        <f>IF(E52="","",XNPV($H$5,$F$8:F52,$A$8:A52))</f>
        <v/>
      </c>
    </row>
    <row r="53" spans="1:8">
      <c r="A53" s="8"/>
      <c r="B53" s="28"/>
      <c r="C53" s="29"/>
      <c r="D53" s="29"/>
      <c r="E53" s="30" t="str">
        <f t="shared" si="2"/>
        <v/>
      </c>
      <c r="F53" s="30">
        <f t="shared" si="3"/>
        <v>0</v>
      </c>
      <c r="G53" s="31" t="str">
        <f>IF(OR(E53&lt;0,E53="",G54&lt;&gt;""),"",XIRR($F$8:F53,$A$8:A53))</f>
        <v/>
      </c>
      <c r="H53" s="30" t="str">
        <f>IF(E53="","",XNPV($H$5,$F$8:F53,$A$8:A53))</f>
        <v/>
      </c>
    </row>
    <row r="54" spans="1:8">
      <c r="A54" s="8"/>
      <c r="B54" s="28"/>
      <c r="C54" s="29"/>
      <c r="D54" s="29"/>
      <c r="E54" s="30" t="str">
        <f t="shared" si="2"/>
        <v/>
      </c>
      <c r="F54" s="30">
        <f t="shared" si="3"/>
        <v>0</v>
      </c>
      <c r="G54" s="31" t="str">
        <f>IF(OR(E54&lt;0,E54="",G55&lt;&gt;""),"",XIRR($F$8:F54,$A$8:A54))</f>
        <v/>
      </c>
      <c r="H54" s="30" t="str">
        <f>IF(E54="","",XNPV($H$5,$F$8:F54,$A$8:A54))</f>
        <v/>
      </c>
    </row>
    <row r="55" spans="1:8">
      <c r="A55" s="8"/>
      <c r="B55" s="28"/>
      <c r="C55" s="29"/>
      <c r="D55" s="29"/>
      <c r="E55" s="30" t="str">
        <f t="shared" si="2"/>
        <v/>
      </c>
      <c r="F55" s="30">
        <f t="shared" si="3"/>
        <v>0</v>
      </c>
      <c r="G55" s="31" t="str">
        <f>IF(OR(E55&lt;0,E55="",G56&lt;&gt;""),"",XIRR($F$8:F55,$A$8:A55))</f>
        <v/>
      </c>
      <c r="H55" s="30" t="str">
        <f>IF(E55="","",XNPV($H$5,$F$8:F55,$A$8:A55))</f>
        <v/>
      </c>
    </row>
    <row r="56" spans="1:8">
      <c r="A56" s="8"/>
      <c r="B56" s="28"/>
      <c r="C56" s="29"/>
      <c r="D56" s="29"/>
      <c r="E56" s="30" t="str">
        <f t="shared" si="2"/>
        <v/>
      </c>
      <c r="F56" s="30">
        <f t="shared" si="3"/>
        <v>0</v>
      </c>
      <c r="G56" s="31" t="str">
        <f>IF(OR(E56&lt;0,E56="",G57&lt;&gt;""),"",XIRR($F$8:F56,$A$8:A56))</f>
        <v/>
      </c>
      <c r="H56" s="30" t="str">
        <f>IF(E56="","",XNPV($H$5,$F$8:F56,$A$8:A56))</f>
        <v/>
      </c>
    </row>
    <row r="57" spans="1:8">
      <c r="A57" s="8"/>
      <c r="B57" s="28"/>
      <c r="C57" s="29"/>
      <c r="D57" s="29"/>
      <c r="E57" s="30" t="str">
        <f t="shared" si="2"/>
        <v/>
      </c>
      <c r="F57" s="30">
        <f t="shared" si="3"/>
        <v>0</v>
      </c>
      <c r="G57" s="31" t="str">
        <f>IF(OR(E57&lt;0,E57="",G58&lt;&gt;""),"",XIRR($F$8:F57,$A$8:A57))</f>
        <v/>
      </c>
      <c r="H57" s="30" t="str">
        <f>IF(E57="","",XNPV($H$5,$F$8:F57,$A$8:A57))</f>
        <v/>
      </c>
    </row>
    <row r="58" spans="1:8">
      <c r="A58" s="8"/>
      <c r="B58" s="28"/>
      <c r="C58" s="29"/>
      <c r="D58" s="29"/>
      <c r="E58" s="30" t="str">
        <f t="shared" si="2"/>
        <v/>
      </c>
      <c r="F58" s="30">
        <f t="shared" si="3"/>
        <v>0</v>
      </c>
      <c r="G58" s="31" t="str">
        <f>IF(OR(E58&lt;0,E58="",G59&lt;&gt;""),"",XIRR($F$8:F58,$A$8:A58))</f>
        <v/>
      </c>
      <c r="H58" s="30" t="str">
        <f>IF(E58="","",XNPV($H$5,$F$8:F58,$A$8:A58))</f>
        <v/>
      </c>
    </row>
    <row r="59" spans="1:8">
      <c r="A59" s="8"/>
      <c r="B59" s="28"/>
      <c r="C59" s="29"/>
      <c r="D59" s="29"/>
      <c r="E59" s="30" t="str">
        <f t="shared" si="2"/>
        <v/>
      </c>
      <c r="F59" s="30">
        <f t="shared" si="3"/>
        <v>0</v>
      </c>
      <c r="G59" s="31" t="str">
        <f>IF(OR(E59&lt;0,E59="",G60&lt;&gt;""),"",XIRR($F$8:F59,$A$8:A59))</f>
        <v/>
      </c>
      <c r="H59" s="30" t="str">
        <f>IF(E59="","",XNPV($H$5,$F$8:F59,$A$8:A59))</f>
        <v/>
      </c>
    </row>
    <row r="60" spans="1:8">
      <c r="A60" s="8"/>
      <c r="B60" s="28"/>
      <c r="C60" s="29"/>
      <c r="D60" s="29"/>
      <c r="E60" s="30" t="str">
        <f t="shared" si="2"/>
        <v/>
      </c>
      <c r="F60" s="30">
        <f t="shared" si="3"/>
        <v>0</v>
      </c>
      <c r="G60" s="31" t="str">
        <f>IF(OR(E60&lt;0,E60="",G61&lt;&gt;""),"",XIRR($F$8:F60,$A$8:A60))</f>
        <v/>
      </c>
      <c r="H60" s="30" t="str">
        <f>IF(E60="","",XNPV($H$5,$F$8:F60,$A$8:A60))</f>
        <v/>
      </c>
    </row>
    <row r="61" spans="1:8">
      <c r="A61" s="8"/>
      <c r="B61" s="28"/>
      <c r="C61" s="29"/>
      <c r="D61" s="29"/>
      <c r="E61" s="30" t="str">
        <f t="shared" si="2"/>
        <v/>
      </c>
      <c r="F61" s="30">
        <f t="shared" si="3"/>
        <v>0</v>
      </c>
      <c r="G61" s="31" t="str">
        <f>IF(OR(E61&lt;0,E61="",G62&lt;&gt;""),"",XIRR($F$8:F61,$A$8:A61))</f>
        <v/>
      </c>
      <c r="H61" s="30" t="str">
        <f>IF(E61="","",XNPV($H$5,$F$8:F61,$A$8:A61))</f>
        <v/>
      </c>
    </row>
    <row r="62" spans="1:8">
      <c r="A62" s="8"/>
      <c r="B62" s="28"/>
      <c r="C62" s="29"/>
      <c r="D62" s="29"/>
      <c r="E62" s="30" t="str">
        <f t="shared" si="2"/>
        <v/>
      </c>
      <c r="F62" s="30">
        <f t="shared" si="3"/>
        <v>0</v>
      </c>
      <c r="G62" s="31" t="str">
        <f>IF(OR(E62&lt;0,E62="",G63&lt;&gt;""),"",XIRR($F$8:F62,$A$8:A62))</f>
        <v/>
      </c>
      <c r="H62" s="30" t="str">
        <f>IF(E62="","",XNPV($H$5,$F$8:F62,$A$8:A62))</f>
        <v/>
      </c>
    </row>
    <row r="63" spans="1:8">
      <c r="A63" s="8"/>
      <c r="B63" s="28"/>
      <c r="C63" s="29"/>
      <c r="D63" s="29"/>
      <c r="E63" s="30" t="str">
        <f t="shared" si="2"/>
        <v/>
      </c>
      <c r="F63" s="30">
        <f t="shared" si="3"/>
        <v>0</v>
      </c>
      <c r="G63" s="31" t="str">
        <f>IF(OR(E63&lt;0,E63="",G64&lt;&gt;""),"",XIRR($F$8:F63,$A$8:A63))</f>
        <v/>
      </c>
      <c r="H63" s="30" t="str">
        <f>IF(E63="","",XNPV($H$5,$F$8:F63,$A$8:A63))</f>
        <v/>
      </c>
    </row>
    <row r="64" spans="1:8">
      <c r="A64" s="8"/>
      <c r="B64" s="28"/>
      <c r="C64" s="29"/>
      <c r="D64" s="29"/>
      <c r="E64" s="30" t="str">
        <f t="shared" si="2"/>
        <v/>
      </c>
      <c r="F64" s="30">
        <f t="shared" si="3"/>
        <v>0</v>
      </c>
      <c r="G64" s="31" t="str">
        <f>IF(OR(E64&lt;0,E64="",G65&lt;&gt;""),"",XIRR($F$8:F64,$A$8:A64))</f>
        <v/>
      </c>
      <c r="H64" s="30" t="str">
        <f>IF(E64="","",XNPV($H$5,$F$8:F64,$A$8:A64))</f>
        <v/>
      </c>
    </row>
    <row r="65" spans="1:8">
      <c r="A65" s="8"/>
      <c r="B65" s="28"/>
      <c r="C65" s="29"/>
      <c r="D65" s="29"/>
      <c r="E65" s="30" t="str">
        <f t="shared" si="2"/>
        <v/>
      </c>
      <c r="F65" s="30">
        <f t="shared" si="3"/>
        <v>0</v>
      </c>
      <c r="G65" s="31" t="str">
        <f>IF(OR(E65&lt;0,E65="",G66&lt;&gt;""),"",XIRR($F$8:F65,$A$8:A65))</f>
        <v/>
      </c>
      <c r="H65" s="30" t="str">
        <f>IF(E65="","",XNPV($H$5,$F$8:F65,$A$8:A65))</f>
        <v/>
      </c>
    </row>
    <row r="66" spans="1:8">
      <c r="A66" s="8"/>
      <c r="B66" s="28"/>
      <c r="C66" s="29"/>
      <c r="D66" s="29"/>
      <c r="E66" s="30" t="str">
        <f t="shared" si="2"/>
        <v/>
      </c>
      <c r="F66" s="30">
        <f t="shared" si="3"/>
        <v>0</v>
      </c>
      <c r="G66" s="31" t="str">
        <f>IF(OR(E66&lt;0,E66="",G67&lt;&gt;""),"",XIRR($F$8:F66,$A$8:A66))</f>
        <v/>
      </c>
      <c r="H66" s="30" t="str">
        <f>IF(E66="","",XNPV($H$5,$F$8:F66,$A$8:A66))</f>
        <v/>
      </c>
    </row>
    <row r="67" spans="1:8">
      <c r="A67" s="8"/>
      <c r="B67" s="28"/>
      <c r="C67" s="29"/>
      <c r="D67" s="29"/>
      <c r="E67" s="30" t="str">
        <f t="shared" si="2"/>
        <v/>
      </c>
      <c r="F67" s="30">
        <f t="shared" si="3"/>
        <v>0</v>
      </c>
      <c r="G67" s="31" t="str">
        <f>IF(OR(E67&lt;0,E67="",G68&lt;&gt;""),"",XIRR($F$8:F67,$A$8:A67))</f>
        <v/>
      </c>
      <c r="H67" s="30" t="str">
        <f>IF(E67="","",XNPV($H$5,$F$8:F67,$A$8:A67))</f>
        <v/>
      </c>
    </row>
    <row r="68" spans="1:8">
      <c r="A68" s="8"/>
      <c r="B68" s="28"/>
      <c r="C68" s="29"/>
      <c r="D68" s="29"/>
      <c r="E68" s="30" t="str">
        <f t="shared" si="2"/>
        <v/>
      </c>
      <c r="F68" s="30">
        <f t="shared" si="3"/>
        <v>0</v>
      </c>
      <c r="G68" s="31" t="str">
        <f>IF(OR(E68&lt;0,E68="",G69&lt;&gt;""),"",XIRR($F$8:F68,$A$8:A68))</f>
        <v/>
      </c>
      <c r="H68" s="30" t="str">
        <f>IF(E68="","",XNPV($H$5,$F$8:F68,$A$8:A68))</f>
        <v/>
      </c>
    </row>
    <row r="69" spans="1:8">
      <c r="A69" s="8"/>
      <c r="B69" s="28"/>
      <c r="C69" s="29"/>
      <c r="D69" s="29"/>
      <c r="E69" s="30" t="str">
        <f t="shared" si="2"/>
        <v/>
      </c>
      <c r="F69" s="30">
        <f t="shared" si="3"/>
        <v>0</v>
      </c>
      <c r="G69" s="31" t="str">
        <f>IF(OR(E69&lt;0,E69="",G70&lt;&gt;""),"",XIRR($F$8:F69,$A$8:A69))</f>
        <v/>
      </c>
      <c r="H69" s="30" t="str">
        <f>IF(E69="","",XNPV($H$5,$F$8:F69,$A$8:A69))</f>
        <v/>
      </c>
    </row>
    <row r="70" spans="1:8">
      <c r="A70" s="8"/>
      <c r="B70" s="28"/>
      <c r="C70" s="29"/>
      <c r="D70" s="29"/>
      <c r="E70" s="30" t="str">
        <f t="shared" si="2"/>
        <v/>
      </c>
      <c r="F70" s="30">
        <f t="shared" si="3"/>
        <v>0</v>
      </c>
      <c r="G70" s="31" t="str">
        <f>IF(OR(E70&lt;0,E70="",G71&lt;&gt;""),"",XIRR($F$8:F70,$A$8:A70))</f>
        <v/>
      </c>
      <c r="H70" s="30" t="str">
        <f>IF(E70="","",XNPV($H$5,$F$8:F70,$A$8:A70))</f>
        <v/>
      </c>
    </row>
    <row r="71" spans="1:8">
      <c r="A71" s="8"/>
      <c r="B71" s="28"/>
      <c r="C71" s="29"/>
      <c r="D71" s="29"/>
      <c r="E71" s="30" t="str">
        <f t="shared" si="2"/>
        <v/>
      </c>
      <c r="F71" s="30">
        <f t="shared" si="3"/>
        <v>0</v>
      </c>
      <c r="G71" s="31" t="str">
        <f>IF(OR(E71&lt;0,E71="",G72&lt;&gt;""),"",XIRR($F$8:F71,$A$8:A71))</f>
        <v/>
      </c>
      <c r="H71" s="30" t="str">
        <f>IF(E71="","",XNPV($H$5,$F$8:F71,$A$8:A71))</f>
        <v/>
      </c>
    </row>
    <row r="72" spans="1:8">
      <c r="A72" s="8"/>
      <c r="B72" s="28"/>
      <c r="C72" s="29"/>
      <c r="D72" s="29"/>
      <c r="E72" s="30" t="str">
        <f t="shared" si="2"/>
        <v/>
      </c>
      <c r="F72" s="30">
        <f t="shared" si="3"/>
        <v>0</v>
      </c>
      <c r="G72" s="31" t="str">
        <f>IF(OR(E72&lt;0,E72="",G73&lt;&gt;""),"",XIRR($F$8:F72,$A$8:A72))</f>
        <v/>
      </c>
      <c r="H72" s="30" t="str">
        <f>IF(E72="","",XNPV($H$5,$F$8:F72,$A$8:A72))</f>
        <v/>
      </c>
    </row>
    <row r="73" spans="1:8">
      <c r="A73" s="8"/>
      <c r="B73" s="28"/>
      <c r="C73" s="29"/>
      <c r="D73" s="29"/>
      <c r="E73" s="30" t="str">
        <f t="shared" si="2"/>
        <v/>
      </c>
      <c r="F73" s="30">
        <f t="shared" si="3"/>
        <v>0</v>
      </c>
      <c r="G73" s="31" t="str">
        <f>IF(OR(E73&lt;0,E73="",G74&lt;&gt;""),"",XIRR($F$8:F73,$A$8:A73))</f>
        <v/>
      </c>
      <c r="H73" s="30" t="str">
        <f>IF(E73="","",XNPV($H$5,$F$8:F73,$A$8:A73))</f>
        <v/>
      </c>
    </row>
    <row r="74" spans="1:8">
      <c r="A74" s="8"/>
      <c r="B74" s="28"/>
      <c r="C74" s="29"/>
      <c r="D74" s="29"/>
      <c r="E74" s="30" t="str">
        <f t="shared" ref="E74:E137" si="4">IF(A74="","",E73+D74-C74)</f>
        <v/>
      </c>
      <c r="F74" s="30">
        <f t="shared" ref="F74:F137" si="5">(+C74*-1)+D74</f>
        <v>0</v>
      </c>
      <c r="G74" s="31" t="str">
        <f>IF(OR(E74&lt;0,E74="",G75&lt;&gt;""),"",XIRR($F$8:F74,$A$8:A74))</f>
        <v/>
      </c>
      <c r="H74" s="30" t="str">
        <f>IF(E74="","",XNPV($H$5,$F$8:F74,$A$8:A74))</f>
        <v/>
      </c>
    </row>
    <row r="75" spans="1:8">
      <c r="A75" s="8"/>
      <c r="B75" s="28"/>
      <c r="C75" s="29"/>
      <c r="D75" s="29"/>
      <c r="E75" s="30" t="str">
        <f t="shared" si="4"/>
        <v/>
      </c>
      <c r="F75" s="30">
        <f t="shared" si="5"/>
        <v>0</v>
      </c>
      <c r="G75" s="31" t="str">
        <f>IF(OR(E75&lt;0,E75="",G76&lt;&gt;""),"",XIRR($F$8:F75,$A$8:A75))</f>
        <v/>
      </c>
      <c r="H75" s="30" t="str">
        <f>IF(E75="","",XNPV($H$5,$F$8:F75,$A$8:A75))</f>
        <v/>
      </c>
    </row>
    <row r="76" spans="1:8">
      <c r="A76" s="8"/>
      <c r="B76" s="28"/>
      <c r="C76" s="29"/>
      <c r="D76" s="29"/>
      <c r="E76" s="30" t="str">
        <f t="shared" si="4"/>
        <v/>
      </c>
      <c r="F76" s="30">
        <f t="shared" si="5"/>
        <v>0</v>
      </c>
      <c r="G76" s="31" t="str">
        <f>IF(OR(E76&lt;0,E76="",G77&lt;&gt;""),"",XIRR($F$8:F76,$A$8:A76))</f>
        <v/>
      </c>
      <c r="H76" s="30" t="str">
        <f>IF(E76="","",XNPV($H$5,$F$8:F76,$A$8:A76))</f>
        <v/>
      </c>
    </row>
    <row r="77" spans="1:8">
      <c r="A77" s="8"/>
      <c r="B77" s="28"/>
      <c r="C77" s="29"/>
      <c r="D77" s="29"/>
      <c r="E77" s="30" t="str">
        <f t="shared" si="4"/>
        <v/>
      </c>
      <c r="F77" s="30">
        <f t="shared" si="5"/>
        <v>0</v>
      </c>
      <c r="G77" s="31" t="str">
        <f>IF(OR(E77&lt;0,E77="",G78&lt;&gt;""),"",XIRR($F$8:F77,$A$8:A77))</f>
        <v/>
      </c>
      <c r="H77" s="30" t="str">
        <f>IF(E77="","",XNPV($H$5,$F$8:F77,$A$8:A77))</f>
        <v/>
      </c>
    </row>
    <row r="78" spans="1:8">
      <c r="A78" s="8"/>
      <c r="B78" s="28"/>
      <c r="C78" s="29"/>
      <c r="D78" s="29"/>
      <c r="E78" s="30" t="str">
        <f t="shared" si="4"/>
        <v/>
      </c>
      <c r="F78" s="30">
        <f t="shared" si="5"/>
        <v>0</v>
      </c>
      <c r="G78" s="31" t="str">
        <f>IF(OR(E78&lt;0,E78="",G79&lt;&gt;""),"",XIRR($F$8:F78,$A$8:A78))</f>
        <v/>
      </c>
      <c r="H78" s="30" t="str">
        <f>IF(E78="","",XNPV($H$5,$F$8:F78,$A$8:A78))</f>
        <v/>
      </c>
    </row>
    <row r="79" spans="1:8">
      <c r="A79" s="8"/>
      <c r="B79" s="28"/>
      <c r="C79" s="29"/>
      <c r="D79" s="29"/>
      <c r="E79" s="30" t="str">
        <f t="shared" si="4"/>
        <v/>
      </c>
      <c r="F79" s="30">
        <f t="shared" si="5"/>
        <v>0</v>
      </c>
      <c r="G79" s="31" t="str">
        <f>IF(OR(E79&lt;0,E79="",G80&lt;&gt;""),"",XIRR($F$8:F79,$A$8:A79))</f>
        <v/>
      </c>
      <c r="H79" s="30" t="str">
        <f>IF(E79="","",XNPV($H$5,$F$8:F79,$A$8:A79))</f>
        <v/>
      </c>
    </row>
    <row r="80" spans="1:8">
      <c r="A80" s="8"/>
      <c r="B80" s="28"/>
      <c r="C80" s="29"/>
      <c r="D80" s="29"/>
      <c r="E80" s="30" t="str">
        <f t="shared" si="4"/>
        <v/>
      </c>
      <c r="F80" s="30">
        <f t="shared" si="5"/>
        <v>0</v>
      </c>
      <c r="G80" s="31" t="str">
        <f>IF(OR(E80&lt;0,E80="",G81&lt;&gt;""),"",XIRR($F$8:F80,$A$8:A80))</f>
        <v/>
      </c>
      <c r="H80" s="30" t="str">
        <f>IF(E80="","",XNPV($H$5,$F$8:F80,$A$8:A80))</f>
        <v/>
      </c>
    </row>
    <row r="81" spans="1:8">
      <c r="A81" s="8"/>
      <c r="B81" s="28"/>
      <c r="C81" s="29"/>
      <c r="D81" s="29"/>
      <c r="E81" s="30" t="str">
        <f t="shared" si="4"/>
        <v/>
      </c>
      <c r="F81" s="30">
        <f t="shared" si="5"/>
        <v>0</v>
      </c>
      <c r="G81" s="31" t="str">
        <f>IF(OR(E81&lt;0,E81="",G82&lt;&gt;""),"",XIRR($F$8:F81,$A$8:A81))</f>
        <v/>
      </c>
      <c r="H81" s="30" t="str">
        <f>IF(E81="","",XNPV($H$5,$F$8:F81,$A$8:A81))</f>
        <v/>
      </c>
    </row>
    <row r="82" spans="1:8">
      <c r="A82" s="8"/>
      <c r="B82" s="28"/>
      <c r="C82" s="29"/>
      <c r="D82" s="29"/>
      <c r="E82" s="30" t="str">
        <f t="shared" si="4"/>
        <v/>
      </c>
      <c r="F82" s="30">
        <f t="shared" si="5"/>
        <v>0</v>
      </c>
      <c r="G82" s="31" t="str">
        <f>IF(OR(E82&lt;0,E82="",G83&lt;&gt;""),"",XIRR($F$8:F82,$A$8:A82))</f>
        <v/>
      </c>
      <c r="H82" s="30" t="str">
        <f>IF(E82="","",XNPV($H$5,$F$8:F82,$A$8:A82))</f>
        <v/>
      </c>
    </row>
    <row r="83" spans="1:8">
      <c r="A83" s="8"/>
      <c r="B83" s="28"/>
      <c r="C83" s="29"/>
      <c r="D83" s="29"/>
      <c r="E83" s="30" t="str">
        <f t="shared" si="4"/>
        <v/>
      </c>
      <c r="F83" s="30">
        <f t="shared" si="5"/>
        <v>0</v>
      </c>
      <c r="G83" s="31" t="str">
        <f>IF(OR(E83&lt;0,E83="",G84&lt;&gt;""),"",XIRR($F$8:F83,$A$8:A83))</f>
        <v/>
      </c>
      <c r="H83" s="30" t="str">
        <f>IF(E83="","",XNPV($H$5,$F$8:F83,$A$8:A83))</f>
        <v/>
      </c>
    </row>
    <row r="84" spans="1:8">
      <c r="A84" s="8"/>
      <c r="B84" s="28"/>
      <c r="C84" s="29"/>
      <c r="D84" s="29"/>
      <c r="E84" s="30" t="str">
        <f t="shared" si="4"/>
        <v/>
      </c>
      <c r="F84" s="30">
        <f t="shared" si="5"/>
        <v>0</v>
      </c>
      <c r="G84" s="31" t="str">
        <f>IF(OR(E84&lt;0,E84="",G85&lt;&gt;""),"",XIRR($F$8:F84,$A$8:A84))</f>
        <v/>
      </c>
      <c r="H84" s="30" t="str">
        <f>IF(E84="","",XNPV($H$5,$F$8:F84,$A$8:A84))</f>
        <v/>
      </c>
    </row>
    <row r="85" spans="1:8">
      <c r="A85" s="8"/>
      <c r="B85" s="28"/>
      <c r="C85" s="29"/>
      <c r="D85" s="29"/>
      <c r="E85" s="30" t="str">
        <f t="shared" si="4"/>
        <v/>
      </c>
      <c r="F85" s="30">
        <f t="shared" si="5"/>
        <v>0</v>
      </c>
      <c r="G85" s="31" t="str">
        <f>IF(OR(E85&lt;0,E85="",G86&lt;&gt;""),"",XIRR($F$8:F85,$A$8:A85))</f>
        <v/>
      </c>
      <c r="H85" s="30" t="str">
        <f>IF(E85="","",XNPV($H$5,$F$8:F85,$A$8:A85))</f>
        <v/>
      </c>
    </row>
    <row r="86" spans="1:8">
      <c r="A86" s="8"/>
      <c r="B86" s="28"/>
      <c r="C86" s="29"/>
      <c r="D86" s="29"/>
      <c r="E86" s="30" t="str">
        <f t="shared" si="4"/>
        <v/>
      </c>
      <c r="F86" s="30">
        <f t="shared" si="5"/>
        <v>0</v>
      </c>
      <c r="G86" s="31" t="str">
        <f>IF(OR(E86&lt;0,E86="",G87&lt;&gt;""),"",XIRR($F$8:F86,$A$8:A86))</f>
        <v/>
      </c>
      <c r="H86" s="30" t="str">
        <f>IF(E86="","",XNPV($H$5,$F$8:F86,$A$8:A86))</f>
        <v/>
      </c>
    </row>
    <row r="87" spans="1:8">
      <c r="A87" s="8"/>
      <c r="B87" s="28"/>
      <c r="C87" s="29"/>
      <c r="D87" s="29"/>
      <c r="E87" s="30" t="str">
        <f t="shared" si="4"/>
        <v/>
      </c>
      <c r="F87" s="30">
        <f t="shared" si="5"/>
        <v>0</v>
      </c>
      <c r="G87" s="31" t="str">
        <f>IF(OR(E87&lt;0,E87="",G88&lt;&gt;""),"",XIRR($F$8:F87,$A$8:A87))</f>
        <v/>
      </c>
      <c r="H87" s="30" t="str">
        <f>IF(E87="","",XNPV($H$5,$F$8:F87,$A$8:A87))</f>
        <v/>
      </c>
    </row>
    <row r="88" spans="1:8">
      <c r="A88" s="8"/>
      <c r="B88" s="28"/>
      <c r="C88" s="29"/>
      <c r="D88" s="29"/>
      <c r="E88" s="30" t="str">
        <f t="shared" si="4"/>
        <v/>
      </c>
      <c r="F88" s="30">
        <f t="shared" si="5"/>
        <v>0</v>
      </c>
      <c r="G88" s="31" t="str">
        <f>IF(OR(E88&lt;0,E88="",G89&lt;&gt;""),"",XIRR($F$8:F88,$A$8:A88))</f>
        <v/>
      </c>
      <c r="H88" s="30" t="str">
        <f>IF(E88="","",XNPV($H$5,$F$8:F88,$A$8:A88))</f>
        <v/>
      </c>
    </row>
    <row r="89" spans="1:8">
      <c r="A89" s="8"/>
      <c r="B89" s="28"/>
      <c r="C89" s="29"/>
      <c r="D89" s="29"/>
      <c r="E89" s="30" t="str">
        <f t="shared" si="4"/>
        <v/>
      </c>
      <c r="F89" s="30">
        <f t="shared" si="5"/>
        <v>0</v>
      </c>
      <c r="G89" s="31" t="str">
        <f>IF(OR(E89&lt;0,E89="",G90&lt;&gt;""),"",XIRR($F$8:F89,$A$8:A89))</f>
        <v/>
      </c>
      <c r="H89" s="30" t="str">
        <f>IF(E89="","",XNPV($H$5,$F$8:F89,$A$8:A89))</f>
        <v/>
      </c>
    </row>
    <row r="90" spans="1:8">
      <c r="A90" s="8"/>
      <c r="B90" s="28"/>
      <c r="C90" s="29"/>
      <c r="D90" s="29"/>
      <c r="E90" s="30" t="str">
        <f t="shared" si="4"/>
        <v/>
      </c>
      <c r="F90" s="30">
        <f t="shared" si="5"/>
        <v>0</v>
      </c>
      <c r="G90" s="31" t="str">
        <f>IF(OR(E90&lt;0,E90="",G91&lt;&gt;""),"",XIRR($F$8:F90,$A$8:A90))</f>
        <v/>
      </c>
      <c r="H90" s="30" t="str">
        <f>IF(E90="","",XNPV($H$5,$F$8:F90,$A$8:A90))</f>
        <v/>
      </c>
    </row>
    <row r="91" spans="1:8">
      <c r="A91" s="8"/>
      <c r="B91" s="28"/>
      <c r="C91" s="29"/>
      <c r="D91" s="29"/>
      <c r="E91" s="30" t="str">
        <f t="shared" si="4"/>
        <v/>
      </c>
      <c r="F91" s="30">
        <f t="shared" si="5"/>
        <v>0</v>
      </c>
      <c r="G91" s="31" t="str">
        <f>IF(OR(E91&lt;0,E91="",G92&lt;&gt;""),"",XIRR($F$8:F91,$A$8:A91))</f>
        <v/>
      </c>
      <c r="H91" s="30" t="str">
        <f>IF(E91="","",XNPV($H$5,$F$8:F91,$A$8:A91))</f>
        <v/>
      </c>
    </row>
    <row r="92" spans="1:8">
      <c r="A92" s="8"/>
      <c r="B92" s="28"/>
      <c r="C92" s="29"/>
      <c r="D92" s="29"/>
      <c r="E92" s="30" t="str">
        <f t="shared" si="4"/>
        <v/>
      </c>
      <c r="F92" s="30">
        <f t="shared" si="5"/>
        <v>0</v>
      </c>
      <c r="G92" s="31" t="str">
        <f>IF(OR(E92&lt;0,E92="",G93&lt;&gt;""),"",XIRR($F$8:F92,$A$8:A92))</f>
        <v/>
      </c>
      <c r="H92" s="30" t="str">
        <f>IF(E92="","",XNPV($H$5,$F$8:F92,$A$8:A92))</f>
        <v/>
      </c>
    </row>
    <row r="93" spans="1:8">
      <c r="A93" s="8"/>
      <c r="B93" s="28"/>
      <c r="C93" s="29"/>
      <c r="D93" s="29"/>
      <c r="E93" s="30" t="str">
        <f t="shared" si="4"/>
        <v/>
      </c>
      <c r="F93" s="30">
        <f t="shared" si="5"/>
        <v>0</v>
      </c>
      <c r="G93" s="31" t="str">
        <f>IF(OR(E93&lt;0,E93="",G94&lt;&gt;""),"",XIRR($F$8:F93,$A$8:A93))</f>
        <v/>
      </c>
      <c r="H93" s="30" t="str">
        <f>IF(E93="","",XNPV($H$5,$F$8:F93,$A$8:A93))</f>
        <v/>
      </c>
    </row>
    <row r="94" spans="1:8">
      <c r="A94" s="8"/>
      <c r="B94" s="28"/>
      <c r="C94" s="29"/>
      <c r="D94" s="29"/>
      <c r="E94" s="30" t="str">
        <f t="shared" si="4"/>
        <v/>
      </c>
      <c r="F94" s="30">
        <f t="shared" si="5"/>
        <v>0</v>
      </c>
      <c r="G94" s="31" t="str">
        <f>IF(OR(E94&lt;0,E94="",G95&lt;&gt;""),"",XIRR($F$8:F94,$A$8:A94))</f>
        <v/>
      </c>
      <c r="H94" s="30" t="str">
        <f>IF(E94="","",XNPV($H$5,$F$8:F94,$A$8:A94))</f>
        <v/>
      </c>
    </row>
    <row r="95" spans="1:8">
      <c r="A95" s="8"/>
      <c r="B95" s="28"/>
      <c r="C95" s="29"/>
      <c r="D95" s="29"/>
      <c r="E95" s="30" t="str">
        <f t="shared" si="4"/>
        <v/>
      </c>
      <c r="F95" s="30">
        <f t="shared" si="5"/>
        <v>0</v>
      </c>
      <c r="G95" s="31" t="str">
        <f>IF(OR(E95&lt;0,E95="",G96&lt;&gt;""),"",XIRR($F$8:F95,$A$8:A95))</f>
        <v/>
      </c>
      <c r="H95" s="30" t="str">
        <f>IF(E95="","",XNPV($H$5,$F$8:F95,$A$8:A95))</f>
        <v/>
      </c>
    </row>
    <row r="96" spans="1:8">
      <c r="A96" s="8"/>
      <c r="B96" s="28"/>
      <c r="C96" s="29"/>
      <c r="D96" s="29"/>
      <c r="E96" s="30" t="str">
        <f t="shared" si="4"/>
        <v/>
      </c>
      <c r="F96" s="30">
        <f t="shared" si="5"/>
        <v>0</v>
      </c>
      <c r="G96" s="31" t="str">
        <f>IF(OR(E96&lt;0,E96="",G97&lt;&gt;""),"",XIRR($F$8:F96,$A$8:A96))</f>
        <v/>
      </c>
      <c r="H96" s="30" t="str">
        <f>IF(E96="","",XNPV($H$5,$F$8:F96,$A$8:A96))</f>
        <v/>
      </c>
    </row>
    <row r="97" spans="1:8">
      <c r="A97" s="8"/>
      <c r="B97" s="28"/>
      <c r="C97" s="29"/>
      <c r="D97" s="29"/>
      <c r="E97" s="30" t="str">
        <f t="shared" si="4"/>
        <v/>
      </c>
      <c r="F97" s="30">
        <f t="shared" si="5"/>
        <v>0</v>
      </c>
      <c r="G97" s="31" t="str">
        <f>IF(OR(E97&lt;0,E97="",G98&lt;&gt;""),"",XIRR($F$8:F97,$A$8:A97))</f>
        <v/>
      </c>
      <c r="H97" s="30" t="str">
        <f>IF(E97="","",XNPV($H$5,$F$8:F97,$A$8:A97))</f>
        <v/>
      </c>
    </row>
    <row r="98" spans="1:8">
      <c r="A98" s="8"/>
      <c r="B98" s="28"/>
      <c r="C98" s="29"/>
      <c r="D98" s="29"/>
      <c r="E98" s="30" t="str">
        <f t="shared" si="4"/>
        <v/>
      </c>
      <c r="F98" s="30">
        <f t="shared" si="5"/>
        <v>0</v>
      </c>
      <c r="G98" s="31" t="str">
        <f>IF(OR(E98&lt;0,E98="",G99&lt;&gt;""),"",XIRR($F$8:F98,$A$8:A98))</f>
        <v/>
      </c>
      <c r="H98" s="30" t="str">
        <f>IF(E98="","",XNPV($H$5,$F$8:F98,$A$8:A98))</f>
        <v/>
      </c>
    </row>
    <row r="99" spans="1:8">
      <c r="A99" s="8"/>
      <c r="B99" s="28"/>
      <c r="C99" s="29"/>
      <c r="D99" s="29"/>
      <c r="E99" s="30" t="str">
        <f t="shared" si="4"/>
        <v/>
      </c>
      <c r="F99" s="30">
        <f t="shared" si="5"/>
        <v>0</v>
      </c>
      <c r="G99" s="31" t="str">
        <f>IF(OR(E99&lt;0,E99="",G100&lt;&gt;""),"",XIRR($F$8:F99,$A$8:A99))</f>
        <v/>
      </c>
      <c r="H99" s="30" t="str">
        <f>IF(E99="","",XNPV($H$5,$F$8:F99,$A$8:A99))</f>
        <v/>
      </c>
    </row>
    <row r="100" spans="1:8">
      <c r="A100" s="8"/>
      <c r="B100" s="28"/>
      <c r="C100" s="29"/>
      <c r="D100" s="29"/>
      <c r="E100" s="30" t="str">
        <f t="shared" si="4"/>
        <v/>
      </c>
      <c r="F100" s="30">
        <f t="shared" si="5"/>
        <v>0</v>
      </c>
      <c r="G100" s="31" t="str">
        <f>IF(OR(E100&lt;0,E100="",G101&lt;&gt;""),"",XIRR($F$8:F100,$A$8:A100))</f>
        <v/>
      </c>
      <c r="H100" s="30" t="str">
        <f>IF(E100="","",XNPV($H$5,$F$8:F100,$A$8:A100))</f>
        <v/>
      </c>
    </row>
    <row r="101" spans="1:8">
      <c r="A101" s="8"/>
      <c r="B101" s="28"/>
      <c r="C101" s="29"/>
      <c r="D101" s="29"/>
      <c r="E101" s="30" t="str">
        <f t="shared" si="4"/>
        <v/>
      </c>
      <c r="F101" s="30">
        <f t="shared" si="5"/>
        <v>0</v>
      </c>
      <c r="G101" s="31" t="str">
        <f>IF(OR(E101&lt;0,E101="",G102&lt;&gt;""),"",XIRR($F$8:F101,$A$8:A101))</f>
        <v/>
      </c>
      <c r="H101" s="30" t="str">
        <f>IF(E101="","",XNPV($H$5,$F$8:F101,$A$8:A101))</f>
        <v/>
      </c>
    </row>
    <row r="102" spans="1:8">
      <c r="A102" s="8"/>
      <c r="B102" s="28"/>
      <c r="C102" s="29"/>
      <c r="D102" s="29"/>
      <c r="E102" s="30" t="str">
        <f t="shared" si="4"/>
        <v/>
      </c>
      <c r="F102" s="30">
        <f t="shared" si="5"/>
        <v>0</v>
      </c>
      <c r="G102" s="31" t="str">
        <f>IF(OR(E102&lt;0,E102="",G103&lt;&gt;""),"",XIRR($F$8:F102,$A$8:A102))</f>
        <v/>
      </c>
      <c r="H102" s="30" t="str">
        <f>IF(E102="","",XNPV($H$5,$F$8:F102,$A$8:A102))</f>
        <v/>
      </c>
    </row>
    <row r="103" spans="1:8">
      <c r="A103" s="8"/>
      <c r="B103" s="28"/>
      <c r="C103" s="29"/>
      <c r="D103" s="29"/>
      <c r="E103" s="30" t="str">
        <f t="shared" si="4"/>
        <v/>
      </c>
      <c r="F103" s="30">
        <f t="shared" si="5"/>
        <v>0</v>
      </c>
      <c r="G103" s="31" t="str">
        <f>IF(OR(E103&lt;0,E103="",G104&lt;&gt;""),"",XIRR($F$8:F103,$A$8:A103))</f>
        <v/>
      </c>
      <c r="H103" s="30" t="str">
        <f>IF(E103="","",XNPV($H$5,$F$8:F103,$A$8:A103))</f>
        <v/>
      </c>
    </row>
    <row r="104" spans="1:8">
      <c r="A104" s="8"/>
      <c r="B104" s="28"/>
      <c r="C104" s="29"/>
      <c r="D104" s="29"/>
      <c r="E104" s="30" t="str">
        <f t="shared" si="4"/>
        <v/>
      </c>
      <c r="F104" s="30">
        <f t="shared" si="5"/>
        <v>0</v>
      </c>
      <c r="G104" s="31" t="str">
        <f>IF(OR(E104&lt;0,E104="",G105&lt;&gt;""),"",XIRR($F$8:F104,$A$8:A104))</f>
        <v/>
      </c>
      <c r="H104" s="30" t="str">
        <f>IF(E104="","",XNPV($H$5,$F$8:F104,$A$8:A104))</f>
        <v/>
      </c>
    </row>
    <row r="105" spans="1:8">
      <c r="A105" s="8"/>
      <c r="B105" s="28"/>
      <c r="C105" s="29"/>
      <c r="D105" s="29"/>
      <c r="E105" s="30" t="str">
        <f t="shared" si="4"/>
        <v/>
      </c>
      <c r="F105" s="30">
        <f t="shared" si="5"/>
        <v>0</v>
      </c>
      <c r="G105" s="31" t="str">
        <f>IF(OR(E105&lt;0,E105="",G106&lt;&gt;""),"",XIRR($F$8:F105,$A$8:A105))</f>
        <v/>
      </c>
      <c r="H105" s="30" t="str">
        <f>IF(E105="","",XNPV($H$5,$F$8:F105,$A$8:A105))</f>
        <v/>
      </c>
    </row>
    <row r="106" spans="1:8">
      <c r="A106" s="8"/>
      <c r="B106" s="28"/>
      <c r="C106" s="29"/>
      <c r="D106" s="29"/>
      <c r="E106" s="30" t="str">
        <f t="shared" si="4"/>
        <v/>
      </c>
      <c r="F106" s="30">
        <f t="shared" si="5"/>
        <v>0</v>
      </c>
      <c r="G106" s="31" t="str">
        <f>IF(OR(E106&lt;0,E106="",G107&lt;&gt;""),"",XIRR($F$8:F106,$A$8:A106))</f>
        <v/>
      </c>
      <c r="H106" s="30" t="str">
        <f>IF(E106="","",XNPV($H$5,$F$8:F106,$A$8:A106))</f>
        <v/>
      </c>
    </row>
    <row r="107" spans="1:8">
      <c r="A107" s="8"/>
      <c r="B107" s="28"/>
      <c r="C107" s="29"/>
      <c r="D107" s="29"/>
      <c r="E107" s="30" t="str">
        <f t="shared" si="4"/>
        <v/>
      </c>
      <c r="F107" s="30">
        <f t="shared" si="5"/>
        <v>0</v>
      </c>
      <c r="G107" s="31" t="str">
        <f>IF(OR(E107&lt;0,E107="",G108&lt;&gt;""),"",XIRR($F$8:F107,$A$8:A107))</f>
        <v/>
      </c>
      <c r="H107" s="30" t="str">
        <f>IF(E107="","",XNPV($H$5,$F$8:F107,$A$8:A107))</f>
        <v/>
      </c>
    </row>
    <row r="108" spans="1:8">
      <c r="A108" s="8"/>
      <c r="B108" s="28"/>
      <c r="C108" s="29"/>
      <c r="D108" s="29"/>
      <c r="E108" s="30" t="str">
        <f t="shared" si="4"/>
        <v/>
      </c>
      <c r="F108" s="30">
        <f t="shared" si="5"/>
        <v>0</v>
      </c>
      <c r="G108" s="31" t="str">
        <f>IF(OR(E108&lt;0,E108="",G109&lt;&gt;""),"",XIRR($F$8:F108,$A$8:A108))</f>
        <v/>
      </c>
      <c r="H108" s="30" t="str">
        <f>IF(E108="","",XNPV($H$5,$F$8:F108,$A$8:A108))</f>
        <v/>
      </c>
    </row>
    <row r="109" spans="1:8">
      <c r="A109" s="8"/>
      <c r="B109" s="28"/>
      <c r="C109" s="29"/>
      <c r="D109" s="29"/>
      <c r="E109" s="30" t="str">
        <f t="shared" si="4"/>
        <v/>
      </c>
      <c r="F109" s="30">
        <f t="shared" si="5"/>
        <v>0</v>
      </c>
      <c r="G109" s="31" t="str">
        <f>IF(OR(E109&lt;0,E109="",G110&lt;&gt;""),"",XIRR($F$8:F109,$A$8:A109))</f>
        <v/>
      </c>
      <c r="H109" s="30" t="str">
        <f>IF(E109="","",XNPV($H$5,$F$8:F109,$A$8:A109))</f>
        <v/>
      </c>
    </row>
    <row r="110" spans="1:8">
      <c r="A110" s="8"/>
      <c r="B110" s="28"/>
      <c r="C110" s="29"/>
      <c r="D110" s="29"/>
      <c r="E110" s="30" t="str">
        <f t="shared" si="4"/>
        <v/>
      </c>
      <c r="F110" s="30">
        <f t="shared" si="5"/>
        <v>0</v>
      </c>
      <c r="G110" s="31" t="str">
        <f>IF(OR(E110&lt;0,E110="",G111&lt;&gt;""),"",XIRR($F$8:F110,$A$8:A110))</f>
        <v/>
      </c>
      <c r="H110" s="30" t="str">
        <f>IF(E110="","",XNPV($H$5,$F$8:F110,$A$8:A110))</f>
        <v/>
      </c>
    </row>
    <row r="111" spans="1:8">
      <c r="A111" s="8"/>
      <c r="B111" s="28"/>
      <c r="C111" s="29"/>
      <c r="D111" s="29"/>
      <c r="E111" s="30" t="str">
        <f t="shared" si="4"/>
        <v/>
      </c>
      <c r="F111" s="30">
        <f t="shared" si="5"/>
        <v>0</v>
      </c>
      <c r="G111" s="31" t="str">
        <f>IF(OR(E111&lt;0,E111="",G112&lt;&gt;""),"",XIRR($F$8:F111,$A$8:A111))</f>
        <v/>
      </c>
      <c r="H111" s="30" t="str">
        <f>IF(E111="","",XNPV($H$5,$F$8:F111,$A$8:A111))</f>
        <v/>
      </c>
    </row>
    <row r="112" spans="1:8">
      <c r="A112" s="8"/>
      <c r="B112" s="28"/>
      <c r="C112" s="29"/>
      <c r="D112" s="29"/>
      <c r="E112" s="30" t="str">
        <f t="shared" si="4"/>
        <v/>
      </c>
      <c r="F112" s="30">
        <f t="shared" si="5"/>
        <v>0</v>
      </c>
      <c r="G112" s="31" t="str">
        <f>IF(OR(E112&lt;0,E112="",G113&lt;&gt;""),"",XIRR($F$8:F112,$A$8:A112))</f>
        <v/>
      </c>
      <c r="H112" s="30" t="str">
        <f>IF(E112="","",XNPV($H$5,$F$8:F112,$A$8:A112))</f>
        <v/>
      </c>
    </row>
    <row r="113" spans="1:8">
      <c r="A113" s="8"/>
      <c r="B113" s="28"/>
      <c r="C113" s="29"/>
      <c r="D113" s="29"/>
      <c r="E113" s="30" t="str">
        <f t="shared" si="4"/>
        <v/>
      </c>
      <c r="F113" s="30">
        <f t="shared" si="5"/>
        <v>0</v>
      </c>
      <c r="G113" s="31" t="str">
        <f>IF(OR(E113&lt;0,E113="",G114&lt;&gt;""),"",XIRR($F$8:F113,$A$8:A113))</f>
        <v/>
      </c>
      <c r="H113" s="30" t="str">
        <f>IF(E113="","",XNPV($H$5,$F$8:F113,$A$8:A113))</f>
        <v/>
      </c>
    </row>
    <row r="114" spans="1:8">
      <c r="A114" s="8"/>
      <c r="B114" s="28"/>
      <c r="C114" s="29"/>
      <c r="D114" s="29"/>
      <c r="E114" s="30" t="str">
        <f t="shared" si="4"/>
        <v/>
      </c>
      <c r="F114" s="30">
        <f t="shared" si="5"/>
        <v>0</v>
      </c>
      <c r="G114" s="31" t="str">
        <f>IF(OR(E114&lt;0,E114="",G115&lt;&gt;""),"",XIRR($F$8:F114,$A$8:A114))</f>
        <v/>
      </c>
      <c r="H114" s="30" t="str">
        <f>IF(E114="","",XNPV($H$5,$F$8:F114,$A$8:A114))</f>
        <v/>
      </c>
    </row>
    <row r="115" spans="1:8">
      <c r="A115" s="8"/>
      <c r="B115" s="28"/>
      <c r="C115" s="29"/>
      <c r="D115" s="29"/>
      <c r="E115" s="30" t="str">
        <f t="shared" si="4"/>
        <v/>
      </c>
      <c r="F115" s="30">
        <f t="shared" si="5"/>
        <v>0</v>
      </c>
      <c r="G115" s="31" t="str">
        <f>IF(OR(E115&lt;0,E115="",G116&lt;&gt;""),"",XIRR($F$8:F115,$A$8:A115))</f>
        <v/>
      </c>
      <c r="H115" s="30" t="str">
        <f>IF(E115="","",XNPV($H$5,$F$8:F115,$A$8:A115))</f>
        <v/>
      </c>
    </row>
    <row r="116" spans="1:8">
      <c r="A116" s="8"/>
      <c r="B116" s="28"/>
      <c r="C116" s="29"/>
      <c r="D116" s="29"/>
      <c r="E116" s="30" t="str">
        <f t="shared" si="4"/>
        <v/>
      </c>
      <c r="F116" s="30">
        <f t="shared" si="5"/>
        <v>0</v>
      </c>
      <c r="G116" s="31" t="str">
        <f>IF(OR(E116&lt;0,E116="",G117&lt;&gt;""),"",XIRR($F$8:F116,$A$8:A116))</f>
        <v/>
      </c>
      <c r="H116" s="30" t="str">
        <f>IF(E116="","",XNPV($H$5,$F$8:F116,$A$8:A116))</f>
        <v/>
      </c>
    </row>
    <row r="117" spans="1:8">
      <c r="A117" s="8"/>
      <c r="B117" s="28"/>
      <c r="C117" s="29"/>
      <c r="D117" s="29"/>
      <c r="E117" s="30" t="str">
        <f t="shared" si="4"/>
        <v/>
      </c>
      <c r="F117" s="30">
        <f t="shared" si="5"/>
        <v>0</v>
      </c>
      <c r="G117" s="31" t="str">
        <f>IF(OR(E117&lt;0,E117="",G118&lt;&gt;""),"",XIRR($F$8:F117,$A$8:A117))</f>
        <v/>
      </c>
      <c r="H117" s="30" t="str">
        <f>IF(E117="","",XNPV($H$5,$F$8:F117,$A$8:A117))</f>
        <v/>
      </c>
    </row>
    <row r="118" spans="1:8">
      <c r="A118" s="8"/>
      <c r="B118" s="28"/>
      <c r="C118" s="29"/>
      <c r="D118" s="29"/>
      <c r="E118" s="30" t="str">
        <f t="shared" si="4"/>
        <v/>
      </c>
      <c r="F118" s="30">
        <f t="shared" si="5"/>
        <v>0</v>
      </c>
      <c r="G118" s="31" t="str">
        <f>IF(OR(E118&lt;0,E118="",G119&lt;&gt;""),"",XIRR($F$8:F118,$A$8:A118))</f>
        <v/>
      </c>
      <c r="H118" s="30" t="str">
        <f>IF(E118="","",XNPV($H$5,$F$8:F118,$A$8:A118))</f>
        <v/>
      </c>
    </row>
    <row r="119" spans="1:8">
      <c r="A119" s="8"/>
      <c r="B119" s="28"/>
      <c r="C119" s="29"/>
      <c r="D119" s="29"/>
      <c r="E119" s="30" t="str">
        <f t="shared" si="4"/>
        <v/>
      </c>
      <c r="F119" s="30">
        <f t="shared" si="5"/>
        <v>0</v>
      </c>
      <c r="G119" s="31" t="str">
        <f>IF(OR(E119&lt;0,E119="",G120&lt;&gt;""),"",XIRR($F$8:F119,$A$8:A119))</f>
        <v/>
      </c>
      <c r="H119" s="30" t="str">
        <f>IF(E119="","",XNPV($H$5,$F$8:F119,$A$8:A119))</f>
        <v/>
      </c>
    </row>
    <row r="120" spans="1:8">
      <c r="A120" s="8"/>
      <c r="B120" s="28"/>
      <c r="C120" s="29"/>
      <c r="D120" s="29"/>
      <c r="E120" s="30" t="str">
        <f t="shared" si="4"/>
        <v/>
      </c>
      <c r="F120" s="30">
        <f t="shared" si="5"/>
        <v>0</v>
      </c>
      <c r="G120" s="31" t="str">
        <f>IF(OR(E120&lt;0,E120="",G121&lt;&gt;""),"",XIRR($F$8:F120,$A$8:A120))</f>
        <v/>
      </c>
      <c r="H120" s="30" t="str">
        <f>IF(E120="","",XNPV($H$5,$F$8:F120,$A$8:A120))</f>
        <v/>
      </c>
    </row>
    <row r="121" spans="1:8">
      <c r="A121" s="8"/>
      <c r="B121" s="28"/>
      <c r="C121" s="29"/>
      <c r="D121" s="29"/>
      <c r="E121" s="30" t="str">
        <f t="shared" si="4"/>
        <v/>
      </c>
      <c r="F121" s="30">
        <f t="shared" si="5"/>
        <v>0</v>
      </c>
      <c r="G121" s="31" t="str">
        <f>IF(OR(E121&lt;0,E121="",G122&lt;&gt;""),"",XIRR($F$8:F121,$A$8:A121))</f>
        <v/>
      </c>
      <c r="H121" s="30" t="str">
        <f>IF(E121="","",XNPV($H$5,$F$8:F121,$A$8:A121))</f>
        <v/>
      </c>
    </row>
    <row r="122" spans="1:8">
      <c r="A122" s="8"/>
      <c r="B122" s="28"/>
      <c r="C122" s="29"/>
      <c r="D122" s="29"/>
      <c r="E122" s="30" t="str">
        <f t="shared" si="4"/>
        <v/>
      </c>
      <c r="F122" s="30">
        <f t="shared" si="5"/>
        <v>0</v>
      </c>
      <c r="G122" s="31" t="str">
        <f>IF(OR(E122&lt;0,E122="",G123&lt;&gt;""),"",XIRR($F$8:F122,$A$8:A122))</f>
        <v/>
      </c>
      <c r="H122" s="30" t="str">
        <f>IF(E122="","",XNPV($H$5,$F$8:F122,$A$8:A122))</f>
        <v/>
      </c>
    </row>
    <row r="123" spans="1:8">
      <c r="A123" s="8"/>
      <c r="B123" s="28"/>
      <c r="C123" s="29"/>
      <c r="D123" s="29"/>
      <c r="E123" s="30" t="str">
        <f t="shared" si="4"/>
        <v/>
      </c>
      <c r="F123" s="30">
        <f t="shared" si="5"/>
        <v>0</v>
      </c>
      <c r="G123" s="31" t="str">
        <f>IF(OR(E123&lt;0,E123="",G124&lt;&gt;""),"",XIRR($F$8:F123,$A$8:A123))</f>
        <v/>
      </c>
      <c r="H123" s="30" t="str">
        <f>IF(E123="","",XNPV($H$5,$F$8:F123,$A$8:A123))</f>
        <v/>
      </c>
    </row>
    <row r="124" spans="1:8">
      <c r="A124" s="8"/>
      <c r="B124" s="28"/>
      <c r="C124" s="29"/>
      <c r="D124" s="29"/>
      <c r="E124" s="30" t="str">
        <f t="shared" si="4"/>
        <v/>
      </c>
      <c r="F124" s="30">
        <f t="shared" si="5"/>
        <v>0</v>
      </c>
      <c r="G124" s="31" t="str">
        <f>IF(OR(E124&lt;0,E124="",G125&lt;&gt;""),"",XIRR($F$8:F124,$A$8:A124))</f>
        <v/>
      </c>
      <c r="H124" s="30" t="str">
        <f>IF(E124="","",XNPV($H$5,$F$8:F124,$A$8:A124))</f>
        <v/>
      </c>
    </row>
    <row r="125" spans="1:8">
      <c r="A125" s="8"/>
      <c r="B125" s="28"/>
      <c r="C125" s="29"/>
      <c r="D125" s="29"/>
      <c r="E125" s="30" t="str">
        <f t="shared" si="4"/>
        <v/>
      </c>
      <c r="F125" s="30">
        <f t="shared" si="5"/>
        <v>0</v>
      </c>
      <c r="G125" s="31" t="str">
        <f>IF(OR(E125&lt;0,E125="",G126&lt;&gt;""),"",XIRR($F$8:F125,$A$8:A125))</f>
        <v/>
      </c>
      <c r="H125" s="30" t="str">
        <f>IF(E125="","",XNPV($H$5,$F$8:F125,$A$8:A125))</f>
        <v/>
      </c>
    </row>
    <row r="126" spans="1:8">
      <c r="A126" s="8"/>
      <c r="B126" s="28"/>
      <c r="C126" s="29"/>
      <c r="D126" s="29"/>
      <c r="E126" s="30" t="str">
        <f t="shared" si="4"/>
        <v/>
      </c>
      <c r="F126" s="30">
        <f t="shared" si="5"/>
        <v>0</v>
      </c>
      <c r="G126" s="31" t="str">
        <f>IF(OR(E126&lt;0,E126="",G127&lt;&gt;""),"",XIRR($F$8:F126,$A$8:A126))</f>
        <v/>
      </c>
      <c r="H126" s="30" t="str">
        <f>IF(E126="","",XNPV($H$5,$F$8:F126,$A$8:A126))</f>
        <v/>
      </c>
    </row>
    <row r="127" spans="1:8">
      <c r="A127" s="8"/>
      <c r="B127" s="28"/>
      <c r="C127" s="29"/>
      <c r="D127" s="29"/>
      <c r="E127" s="30" t="str">
        <f t="shared" si="4"/>
        <v/>
      </c>
      <c r="F127" s="30">
        <f t="shared" si="5"/>
        <v>0</v>
      </c>
      <c r="G127" s="31" t="str">
        <f>IF(OR(E127&lt;0,E127="",G128&lt;&gt;""),"",XIRR($F$8:F127,$A$8:A127))</f>
        <v/>
      </c>
      <c r="H127" s="30" t="str">
        <f>IF(E127="","",XNPV($H$5,$F$8:F127,$A$8:A127))</f>
        <v/>
      </c>
    </row>
    <row r="128" spans="1:8">
      <c r="A128" s="8"/>
      <c r="B128" s="28"/>
      <c r="C128" s="29"/>
      <c r="D128" s="29"/>
      <c r="E128" s="30" t="str">
        <f t="shared" si="4"/>
        <v/>
      </c>
      <c r="F128" s="30">
        <f t="shared" si="5"/>
        <v>0</v>
      </c>
      <c r="G128" s="31" t="str">
        <f>IF(OR(E128&lt;0,E128="",G129&lt;&gt;""),"",XIRR($F$8:F128,$A$8:A128))</f>
        <v/>
      </c>
      <c r="H128" s="30" t="str">
        <f>IF(E128="","",XNPV($H$5,$F$8:F128,$A$8:A128))</f>
        <v/>
      </c>
    </row>
    <row r="129" spans="1:8">
      <c r="A129" s="8"/>
      <c r="B129" s="28"/>
      <c r="C129" s="29"/>
      <c r="D129" s="29"/>
      <c r="E129" s="30" t="str">
        <f t="shared" si="4"/>
        <v/>
      </c>
      <c r="F129" s="30">
        <f t="shared" si="5"/>
        <v>0</v>
      </c>
      <c r="G129" s="31" t="str">
        <f>IF(OR(E129&lt;0,E129="",G130&lt;&gt;""),"",XIRR($F$8:F129,$A$8:A129))</f>
        <v/>
      </c>
      <c r="H129" s="30" t="str">
        <f>IF(E129="","",XNPV($H$5,$F$8:F129,$A$8:A129))</f>
        <v/>
      </c>
    </row>
    <row r="130" spans="1:8">
      <c r="A130" s="8"/>
      <c r="B130" s="28"/>
      <c r="C130" s="29"/>
      <c r="D130" s="29"/>
      <c r="E130" s="30" t="str">
        <f t="shared" si="4"/>
        <v/>
      </c>
      <c r="F130" s="30">
        <f t="shared" si="5"/>
        <v>0</v>
      </c>
      <c r="G130" s="31" t="str">
        <f>IF(OR(E130&lt;0,E130="",G131&lt;&gt;""),"",XIRR($F$8:F130,$A$8:A130))</f>
        <v/>
      </c>
      <c r="H130" s="30" t="str">
        <f>IF(E130="","",XNPV($H$5,$F$8:F130,$A$8:A130))</f>
        <v/>
      </c>
    </row>
    <row r="131" spans="1:8">
      <c r="A131" s="8"/>
      <c r="B131" s="28"/>
      <c r="C131" s="29"/>
      <c r="D131" s="29"/>
      <c r="E131" s="30" t="str">
        <f t="shared" si="4"/>
        <v/>
      </c>
      <c r="F131" s="30">
        <f t="shared" si="5"/>
        <v>0</v>
      </c>
      <c r="G131" s="31" t="str">
        <f>IF(OR(E131&lt;0,E131="",G132&lt;&gt;""),"",XIRR($F$8:F131,$A$8:A131))</f>
        <v/>
      </c>
      <c r="H131" s="30" t="str">
        <f>IF(E131="","",XNPV($H$5,$F$8:F131,$A$8:A131))</f>
        <v/>
      </c>
    </row>
    <row r="132" spans="1:8">
      <c r="A132" s="8"/>
      <c r="B132" s="28"/>
      <c r="C132" s="29"/>
      <c r="D132" s="29"/>
      <c r="E132" s="30" t="str">
        <f t="shared" si="4"/>
        <v/>
      </c>
      <c r="F132" s="30">
        <f t="shared" si="5"/>
        <v>0</v>
      </c>
      <c r="G132" s="31" t="str">
        <f>IF(OR(E132&lt;0,E132="",G133&lt;&gt;""),"",XIRR($F$8:F132,$A$8:A132))</f>
        <v/>
      </c>
      <c r="H132" s="30" t="str">
        <f>IF(E132="","",XNPV($H$5,$F$8:F132,$A$8:A132))</f>
        <v/>
      </c>
    </row>
    <row r="133" spans="1:8">
      <c r="A133" s="8"/>
      <c r="B133" s="28"/>
      <c r="C133" s="29"/>
      <c r="D133" s="29"/>
      <c r="E133" s="30" t="str">
        <f t="shared" si="4"/>
        <v/>
      </c>
      <c r="F133" s="30">
        <f t="shared" si="5"/>
        <v>0</v>
      </c>
      <c r="G133" s="31" t="str">
        <f>IF(OR(E133&lt;0,E133="",G134&lt;&gt;""),"",XIRR($F$8:F133,$A$8:A133))</f>
        <v/>
      </c>
      <c r="H133" s="30" t="str">
        <f>IF(E133="","",XNPV($H$5,$F$8:F133,$A$8:A133))</f>
        <v/>
      </c>
    </row>
    <row r="134" spans="1:8">
      <c r="A134" s="8"/>
      <c r="B134" s="28"/>
      <c r="C134" s="29"/>
      <c r="D134" s="29"/>
      <c r="E134" s="30" t="str">
        <f t="shared" si="4"/>
        <v/>
      </c>
      <c r="F134" s="30">
        <f t="shared" si="5"/>
        <v>0</v>
      </c>
      <c r="G134" s="31" t="str">
        <f>IF(OR(E134&lt;0,E134="",G135&lt;&gt;""),"",XIRR($F$8:F134,$A$8:A134))</f>
        <v/>
      </c>
      <c r="H134" s="30" t="str">
        <f>IF(E134="","",XNPV($H$5,$F$8:F134,$A$8:A134))</f>
        <v/>
      </c>
    </row>
    <row r="135" spans="1:8">
      <c r="A135" s="8"/>
      <c r="B135" s="28"/>
      <c r="C135" s="29"/>
      <c r="D135" s="29"/>
      <c r="E135" s="30" t="str">
        <f t="shared" si="4"/>
        <v/>
      </c>
      <c r="F135" s="30">
        <f t="shared" si="5"/>
        <v>0</v>
      </c>
      <c r="G135" s="31" t="str">
        <f>IF(OR(E135&lt;0,E135="",G136&lt;&gt;""),"",XIRR($F$8:F135,$A$8:A135))</f>
        <v/>
      </c>
      <c r="H135" s="30" t="str">
        <f>IF(E135="","",XNPV($H$5,$F$8:F135,$A$8:A135))</f>
        <v/>
      </c>
    </row>
    <row r="136" spans="1:8">
      <c r="A136" s="8"/>
      <c r="B136" s="28"/>
      <c r="C136" s="29"/>
      <c r="D136" s="29"/>
      <c r="E136" s="30" t="str">
        <f t="shared" si="4"/>
        <v/>
      </c>
      <c r="F136" s="30">
        <f t="shared" si="5"/>
        <v>0</v>
      </c>
      <c r="G136" s="31" t="str">
        <f>IF(OR(E136&lt;0,E136="",G137&lt;&gt;""),"",XIRR($F$8:F136,$A$8:A136))</f>
        <v/>
      </c>
      <c r="H136" s="30" t="str">
        <f>IF(E136="","",XNPV($H$5,$F$8:F136,$A$8:A136))</f>
        <v/>
      </c>
    </row>
    <row r="137" spans="1:8">
      <c r="A137" s="8"/>
      <c r="B137" s="28"/>
      <c r="C137" s="29"/>
      <c r="D137" s="29"/>
      <c r="E137" s="30" t="str">
        <f t="shared" si="4"/>
        <v/>
      </c>
      <c r="F137" s="30">
        <f t="shared" si="5"/>
        <v>0</v>
      </c>
      <c r="G137" s="31" t="str">
        <f>IF(OR(E137&lt;0,E137="",G138&lt;&gt;""),"",XIRR($F$8:F137,$A$8:A137))</f>
        <v/>
      </c>
      <c r="H137" s="30" t="str">
        <f>IF(E137="","",XNPV($H$5,$F$8:F137,$A$8:A137))</f>
        <v/>
      </c>
    </row>
    <row r="138" spans="1:8">
      <c r="A138" s="8"/>
      <c r="B138" s="28"/>
      <c r="C138" s="29"/>
      <c r="D138" s="29"/>
      <c r="E138" s="30" t="str">
        <f t="shared" ref="E138:E201" si="6">IF(A138="","",E137+D138-C138)</f>
        <v/>
      </c>
      <c r="F138" s="30">
        <f t="shared" ref="F138:F201" si="7">(+C138*-1)+D138</f>
        <v>0</v>
      </c>
      <c r="G138" s="31" t="str">
        <f>IF(OR(E138&lt;0,E138="",G139&lt;&gt;""),"",XIRR($F$8:F138,$A$8:A138))</f>
        <v/>
      </c>
      <c r="H138" s="30" t="str">
        <f>IF(E138="","",XNPV($H$5,$F$8:F138,$A$8:A138))</f>
        <v/>
      </c>
    </row>
    <row r="139" spans="1:8">
      <c r="A139" s="8"/>
      <c r="B139" s="28"/>
      <c r="C139" s="29"/>
      <c r="D139" s="29"/>
      <c r="E139" s="30" t="str">
        <f t="shared" si="6"/>
        <v/>
      </c>
      <c r="F139" s="30">
        <f t="shared" si="7"/>
        <v>0</v>
      </c>
      <c r="G139" s="31" t="str">
        <f>IF(OR(E139&lt;0,E139="",G140&lt;&gt;""),"",XIRR($F$8:F139,$A$8:A139))</f>
        <v/>
      </c>
      <c r="H139" s="30" t="str">
        <f>IF(E139="","",XNPV($H$5,$F$8:F139,$A$8:A139))</f>
        <v/>
      </c>
    </row>
    <row r="140" spans="1:8">
      <c r="A140" s="8"/>
      <c r="B140" s="28"/>
      <c r="C140" s="29"/>
      <c r="D140" s="29"/>
      <c r="E140" s="30" t="str">
        <f t="shared" si="6"/>
        <v/>
      </c>
      <c r="F140" s="30">
        <f t="shared" si="7"/>
        <v>0</v>
      </c>
      <c r="G140" s="31" t="str">
        <f>IF(OR(E140&lt;0,E140="",G141&lt;&gt;""),"",XIRR($F$8:F140,$A$8:A140))</f>
        <v/>
      </c>
      <c r="H140" s="30" t="str">
        <f>IF(E140="","",XNPV($H$5,$F$8:F140,$A$8:A140))</f>
        <v/>
      </c>
    </row>
    <row r="141" spans="1:8">
      <c r="A141" s="8"/>
      <c r="B141" s="28"/>
      <c r="C141" s="29"/>
      <c r="D141" s="29"/>
      <c r="E141" s="30" t="str">
        <f t="shared" si="6"/>
        <v/>
      </c>
      <c r="F141" s="30">
        <f t="shared" si="7"/>
        <v>0</v>
      </c>
      <c r="G141" s="31" t="str">
        <f>IF(OR(E141&lt;0,E141="",G142&lt;&gt;""),"",XIRR($F$8:F141,$A$8:A141))</f>
        <v/>
      </c>
      <c r="H141" s="30" t="str">
        <f>IF(E141="","",XNPV($H$5,$F$8:F141,$A$8:A141))</f>
        <v/>
      </c>
    </row>
    <row r="142" spans="1:8">
      <c r="A142" s="8"/>
      <c r="B142" s="28"/>
      <c r="C142" s="29"/>
      <c r="D142" s="29"/>
      <c r="E142" s="30" t="str">
        <f t="shared" si="6"/>
        <v/>
      </c>
      <c r="F142" s="30">
        <f t="shared" si="7"/>
        <v>0</v>
      </c>
      <c r="G142" s="31" t="str">
        <f>IF(OR(E142&lt;0,E142="",G143&lt;&gt;""),"",XIRR($F$8:F142,$A$8:A142))</f>
        <v/>
      </c>
      <c r="H142" s="30" t="str">
        <f>IF(E142="","",XNPV($H$5,$F$8:F142,$A$8:A142))</f>
        <v/>
      </c>
    </row>
    <row r="143" spans="1:8">
      <c r="A143" s="8"/>
      <c r="B143" s="28"/>
      <c r="C143" s="29"/>
      <c r="D143" s="29"/>
      <c r="E143" s="30" t="str">
        <f t="shared" si="6"/>
        <v/>
      </c>
      <c r="F143" s="30">
        <f t="shared" si="7"/>
        <v>0</v>
      </c>
      <c r="G143" s="31" t="str">
        <f>IF(OR(E143&lt;0,E143="",G144&lt;&gt;""),"",XIRR($F$8:F143,$A$8:A143))</f>
        <v/>
      </c>
      <c r="H143" s="30" t="str">
        <f>IF(E143="","",XNPV($H$5,$F$8:F143,$A$8:A143))</f>
        <v/>
      </c>
    </row>
    <row r="144" spans="1:8">
      <c r="A144" s="8"/>
      <c r="B144" s="28"/>
      <c r="C144" s="29"/>
      <c r="D144" s="29"/>
      <c r="E144" s="30" t="str">
        <f t="shared" si="6"/>
        <v/>
      </c>
      <c r="F144" s="30">
        <f t="shared" si="7"/>
        <v>0</v>
      </c>
      <c r="G144" s="31" t="str">
        <f>IF(OR(E144&lt;0,E144="",G145&lt;&gt;""),"",XIRR($F$8:F144,$A$8:A144))</f>
        <v/>
      </c>
      <c r="H144" s="30" t="str">
        <f>IF(E144="","",XNPV($H$5,$F$8:F144,$A$8:A144))</f>
        <v/>
      </c>
    </row>
    <row r="145" spans="1:8">
      <c r="A145" s="8"/>
      <c r="B145" s="28"/>
      <c r="C145" s="29"/>
      <c r="D145" s="29"/>
      <c r="E145" s="30" t="str">
        <f t="shared" si="6"/>
        <v/>
      </c>
      <c r="F145" s="30">
        <f t="shared" si="7"/>
        <v>0</v>
      </c>
      <c r="G145" s="31" t="str">
        <f>IF(OR(E145&lt;0,E145="",G146&lt;&gt;""),"",XIRR($F$8:F145,$A$8:A145))</f>
        <v/>
      </c>
      <c r="H145" s="30" t="str">
        <f>IF(E145="","",XNPV($H$5,$F$8:F145,$A$8:A145))</f>
        <v/>
      </c>
    </row>
    <row r="146" spans="1:8">
      <c r="A146" s="8"/>
      <c r="B146" s="28"/>
      <c r="C146" s="29"/>
      <c r="D146" s="29"/>
      <c r="E146" s="30" t="str">
        <f t="shared" si="6"/>
        <v/>
      </c>
      <c r="F146" s="30">
        <f t="shared" si="7"/>
        <v>0</v>
      </c>
      <c r="G146" s="31" t="str">
        <f>IF(OR(E146&lt;0,E146="",G147&lt;&gt;""),"",XIRR($F$8:F146,$A$8:A146))</f>
        <v/>
      </c>
      <c r="H146" s="30" t="str">
        <f>IF(E146="","",XNPV($H$5,$F$8:F146,$A$8:A146))</f>
        <v/>
      </c>
    </row>
    <row r="147" spans="1:8">
      <c r="A147" s="8"/>
      <c r="B147" s="28"/>
      <c r="C147" s="29"/>
      <c r="D147" s="29"/>
      <c r="E147" s="30" t="str">
        <f t="shared" si="6"/>
        <v/>
      </c>
      <c r="F147" s="30">
        <f t="shared" si="7"/>
        <v>0</v>
      </c>
      <c r="G147" s="31" t="str">
        <f>IF(OR(E147&lt;0,E147="",G148&lt;&gt;""),"",XIRR($F$8:F147,$A$8:A147))</f>
        <v/>
      </c>
      <c r="H147" s="30" t="str">
        <f>IF(E147="","",XNPV($H$5,$F$8:F147,$A$8:A147))</f>
        <v/>
      </c>
    </row>
    <row r="148" spans="1:8">
      <c r="A148" s="8"/>
      <c r="B148" s="28"/>
      <c r="C148" s="29"/>
      <c r="D148" s="29"/>
      <c r="E148" s="30" t="str">
        <f t="shared" si="6"/>
        <v/>
      </c>
      <c r="F148" s="30">
        <f t="shared" si="7"/>
        <v>0</v>
      </c>
      <c r="G148" s="31" t="str">
        <f>IF(OR(E148&lt;0,E148="",G149&lt;&gt;""),"",XIRR($F$8:F148,$A$8:A148))</f>
        <v/>
      </c>
      <c r="H148" s="30" t="str">
        <f>IF(E148="","",XNPV($H$5,$F$8:F148,$A$8:A148))</f>
        <v/>
      </c>
    </row>
    <row r="149" spans="1:8">
      <c r="A149" s="8"/>
      <c r="B149" s="28"/>
      <c r="C149" s="29"/>
      <c r="D149" s="29"/>
      <c r="E149" s="30" t="str">
        <f t="shared" si="6"/>
        <v/>
      </c>
      <c r="F149" s="30">
        <f t="shared" si="7"/>
        <v>0</v>
      </c>
      <c r="G149" s="31" t="str">
        <f>IF(OR(E149&lt;0,E149="",G150&lt;&gt;""),"",XIRR($F$8:F149,$A$8:A149))</f>
        <v/>
      </c>
      <c r="H149" s="30" t="str">
        <f>IF(E149="","",XNPV($H$5,$F$8:F149,$A$8:A149))</f>
        <v/>
      </c>
    </row>
    <row r="150" spans="1:8">
      <c r="A150" s="8"/>
      <c r="B150" s="28"/>
      <c r="C150" s="29"/>
      <c r="D150" s="29"/>
      <c r="E150" s="30" t="str">
        <f t="shared" si="6"/>
        <v/>
      </c>
      <c r="F150" s="30">
        <f t="shared" si="7"/>
        <v>0</v>
      </c>
      <c r="G150" s="31" t="str">
        <f>IF(OR(E150&lt;0,E150="",G151&lt;&gt;""),"",XIRR($F$8:F150,$A$8:A150))</f>
        <v/>
      </c>
      <c r="H150" s="30" t="str">
        <f>IF(E150="","",XNPV($H$5,$F$8:F150,$A$8:A150))</f>
        <v/>
      </c>
    </row>
    <row r="151" spans="1:8">
      <c r="A151" s="8"/>
      <c r="B151" s="28"/>
      <c r="C151" s="29"/>
      <c r="D151" s="29"/>
      <c r="E151" s="30" t="str">
        <f t="shared" si="6"/>
        <v/>
      </c>
      <c r="F151" s="30">
        <f t="shared" si="7"/>
        <v>0</v>
      </c>
      <c r="G151" s="31" t="str">
        <f>IF(OR(E151&lt;0,E151="",G152&lt;&gt;""),"",XIRR($F$8:F151,$A$8:A151))</f>
        <v/>
      </c>
      <c r="H151" s="30" t="str">
        <f>IF(E151="","",XNPV($H$5,$F$8:F151,$A$8:A151))</f>
        <v/>
      </c>
    </row>
    <row r="152" spans="1:8">
      <c r="A152" s="8"/>
      <c r="B152" s="28"/>
      <c r="C152" s="29"/>
      <c r="D152" s="29"/>
      <c r="E152" s="30" t="str">
        <f t="shared" si="6"/>
        <v/>
      </c>
      <c r="F152" s="30">
        <f t="shared" si="7"/>
        <v>0</v>
      </c>
      <c r="G152" s="31" t="str">
        <f>IF(OR(E152&lt;0,E152="",G153&lt;&gt;""),"",XIRR($F$8:F152,$A$8:A152))</f>
        <v/>
      </c>
      <c r="H152" s="30" t="str">
        <f>IF(E152="","",XNPV($H$5,$F$8:F152,$A$8:A152))</f>
        <v/>
      </c>
    </row>
    <row r="153" spans="1:8">
      <c r="A153" s="8"/>
      <c r="B153" s="28"/>
      <c r="C153" s="29"/>
      <c r="D153" s="29"/>
      <c r="E153" s="30" t="str">
        <f t="shared" si="6"/>
        <v/>
      </c>
      <c r="F153" s="30">
        <f t="shared" si="7"/>
        <v>0</v>
      </c>
      <c r="G153" s="31" t="str">
        <f>IF(OR(E153&lt;0,E153="",G154&lt;&gt;""),"",XIRR($F$8:F153,$A$8:A153))</f>
        <v/>
      </c>
      <c r="H153" s="30" t="str">
        <f>IF(E153="","",XNPV($H$5,$F$8:F153,$A$8:A153))</f>
        <v/>
      </c>
    </row>
    <row r="154" spans="1:8">
      <c r="A154" s="8"/>
      <c r="B154" s="28"/>
      <c r="C154" s="29"/>
      <c r="D154" s="29"/>
      <c r="E154" s="30" t="str">
        <f t="shared" si="6"/>
        <v/>
      </c>
      <c r="F154" s="30">
        <f t="shared" si="7"/>
        <v>0</v>
      </c>
      <c r="G154" s="31" t="str">
        <f>IF(OR(E154&lt;0,E154="",G155&lt;&gt;""),"",XIRR($F$8:F154,$A$8:A154))</f>
        <v/>
      </c>
      <c r="H154" s="30" t="str">
        <f>IF(E154="","",XNPV($H$5,$F$8:F154,$A$8:A154))</f>
        <v/>
      </c>
    </row>
    <row r="155" spans="1:8">
      <c r="A155" s="8"/>
      <c r="B155" s="28"/>
      <c r="C155" s="29"/>
      <c r="D155" s="29"/>
      <c r="E155" s="30" t="str">
        <f t="shared" si="6"/>
        <v/>
      </c>
      <c r="F155" s="30">
        <f t="shared" si="7"/>
        <v>0</v>
      </c>
      <c r="G155" s="31" t="str">
        <f>IF(OR(E155&lt;0,E155="",G156&lt;&gt;""),"",XIRR($F$8:F155,$A$8:A155))</f>
        <v/>
      </c>
      <c r="H155" s="30" t="str">
        <f>IF(E155="","",XNPV($H$5,$F$8:F155,$A$8:A155))</f>
        <v/>
      </c>
    </row>
    <row r="156" spans="1:8">
      <c r="A156" s="8"/>
      <c r="B156" s="28"/>
      <c r="C156" s="29"/>
      <c r="D156" s="29"/>
      <c r="E156" s="30" t="str">
        <f t="shared" si="6"/>
        <v/>
      </c>
      <c r="F156" s="30">
        <f t="shared" si="7"/>
        <v>0</v>
      </c>
      <c r="G156" s="31" t="str">
        <f>IF(OR(E156&lt;0,E156="",G157&lt;&gt;""),"",XIRR($F$8:F156,$A$8:A156))</f>
        <v/>
      </c>
      <c r="H156" s="30" t="str">
        <f>IF(E156="","",XNPV($H$5,$F$8:F156,$A$8:A156))</f>
        <v/>
      </c>
    </row>
    <row r="157" spans="1:8">
      <c r="A157" s="8"/>
      <c r="B157" s="28"/>
      <c r="C157" s="29"/>
      <c r="D157" s="29"/>
      <c r="E157" s="30" t="str">
        <f t="shared" si="6"/>
        <v/>
      </c>
      <c r="F157" s="30">
        <f t="shared" si="7"/>
        <v>0</v>
      </c>
      <c r="G157" s="31" t="str">
        <f>IF(OR(E157&lt;0,E157="",G158&lt;&gt;""),"",XIRR($F$8:F157,$A$8:A157))</f>
        <v/>
      </c>
      <c r="H157" s="30" t="str">
        <f>IF(E157="","",XNPV($H$5,$F$8:F157,$A$8:A157))</f>
        <v/>
      </c>
    </row>
    <row r="158" spans="1:8">
      <c r="A158" s="8"/>
      <c r="B158" s="28"/>
      <c r="C158" s="29"/>
      <c r="D158" s="29"/>
      <c r="E158" s="30" t="str">
        <f t="shared" si="6"/>
        <v/>
      </c>
      <c r="F158" s="30">
        <f t="shared" si="7"/>
        <v>0</v>
      </c>
      <c r="G158" s="31" t="str">
        <f>IF(OR(E158&lt;0,E158="",G159&lt;&gt;""),"",XIRR($F$8:F158,$A$8:A158))</f>
        <v/>
      </c>
      <c r="H158" s="30" t="str">
        <f>IF(E158="","",XNPV($H$5,$F$8:F158,$A$8:A158))</f>
        <v/>
      </c>
    </row>
    <row r="159" spans="1:8">
      <c r="A159" s="8"/>
      <c r="B159" s="28"/>
      <c r="C159" s="29"/>
      <c r="D159" s="29"/>
      <c r="E159" s="30" t="str">
        <f t="shared" si="6"/>
        <v/>
      </c>
      <c r="F159" s="30">
        <f t="shared" si="7"/>
        <v>0</v>
      </c>
      <c r="G159" s="31" t="str">
        <f>IF(OR(E159&lt;0,E159="",G160&lt;&gt;""),"",XIRR($F$8:F159,$A$8:A159))</f>
        <v/>
      </c>
      <c r="H159" s="30" t="str">
        <f>IF(E159="","",XNPV($H$5,$F$8:F159,$A$8:A159))</f>
        <v/>
      </c>
    </row>
    <row r="160" spans="1:8">
      <c r="A160" s="8"/>
      <c r="B160" s="28"/>
      <c r="C160" s="29"/>
      <c r="D160" s="29"/>
      <c r="E160" s="30" t="str">
        <f t="shared" si="6"/>
        <v/>
      </c>
      <c r="F160" s="30">
        <f t="shared" si="7"/>
        <v>0</v>
      </c>
      <c r="G160" s="31" t="str">
        <f>IF(OR(E160&lt;0,E160="",G161&lt;&gt;""),"",XIRR($F$8:F160,$A$8:A160))</f>
        <v/>
      </c>
      <c r="H160" s="30" t="str">
        <f>IF(E160="","",XNPV($H$5,$F$8:F160,$A$8:A160))</f>
        <v/>
      </c>
    </row>
    <row r="161" spans="1:8">
      <c r="A161" s="8"/>
      <c r="B161" s="28"/>
      <c r="C161" s="29"/>
      <c r="D161" s="29"/>
      <c r="E161" s="30" t="str">
        <f t="shared" si="6"/>
        <v/>
      </c>
      <c r="F161" s="30">
        <f t="shared" si="7"/>
        <v>0</v>
      </c>
      <c r="G161" s="31" t="str">
        <f>IF(OR(E161&lt;0,E161="",G162&lt;&gt;""),"",XIRR($F$8:F161,$A$8:A161))</f>
        <v/>
      </c>
      <c r="H161" s="30" t="str">
        <f>IF(E161="","",XNPV($H$5,$F$8:F161,$A$8:A161))</f>
        <v/>
      </c>
    </row>
    <row r="162" spans="1:8">
      <c r="A162" s="8"/>
      <c r="B162" s="28"/>
      <c r="C162" s="29"/>
      <c r="D162" s="29"/>
      <c r="E162" s="30" t="str">
        <f t="shared" si="6"/>
        <v/>
      </c>
      <c r="F162" s="30">
        <f t="shared" si="7"/>
        <v>0</v>
      </c>
      <c r="G162" s="31" t="str">
        <f>IF(OR(E162&lt;0,E162="",G163&lt;&gt;""),"",XIRR($F$8:F162,$A$8:A162))</f>
        <v/>
      </c>
      <c r="H162" s="30" t="str">
        <f>IF(E162="","",XNPV($H$5,$F$8:F162,$A$8:A162))</f>
        <v/>
      </c>
    </row>
    <row r="163" spans="1:8">
      <c r="A163" s="8"/>
      <c r="B163" s="28"/>
      <c r="C163" s="29"/>
      <c r="D163" s="29"/>
      <c r="E163" s="30" t="str">
        <f t="shared" si="6"/>
        <v/>
      </c>
      <c r="F163" s="30">
        <f t="shared" si="7"/>
        <v>0</v>
      </c>
      <c r="G163" s="31" t="str">
        <f>IF(OR(E163&lt;0,E163="",G164&lt;&gt;""),"",XIRR($F$8:F163,$A$8:A163))</f>
        <v/>
      </c>
      <c r="H163" s="30" t="str">
        <f>IF(E163="","",XNPV($H$5,$F$8:F163,$A$8:A163))</f>
        <v/>
      </c>
    </row>
    <row r="164" spans="1:8">
      <c r="A164" s="8"/>
      <c r="B164" s="28"/>
      <c r="C164" s="29"/>
      <c r="D164" s="29"/>
      <c r="E164" s="30" t="str">
        <f t="shared" si="6"/>
        <v/>
      </c>
      <c r="F164" s="30">
        <f t="shared" si="7"/>
        <v>0</v>
      </c>
      <c r="G164" s="31" t="str">
        <f>IF(OR(E164&lt;0,E164="",G165&lt;&gt;""),"",XIRR($F$8:F164,$A$8:A164))</f>
        <v/>
      </c>
      <c r="H164" s="30" t="str">
        <f>IF(E164="","",XNPV($H$5,$F$8:F164,$A$8:A164))</f>
        <v/>
      </c>
    </row>
    <row r="165" spans="1:8">
      <c r="A165" s="8"/>
      <c r="B165" s="28"/>
      <c r="C165" s="29"/>
      <c r="D165" s="29"/>
      <c r="E165" s="30" t="str">
        <f t="shared" si="6"/>
        <v/>
      </c>
      <c r="F165" s="30">
        <f t="shared" si="7"/>
        <v>0</v>
      </c>
      <c r="G165" s="31" t="str">
        <f>IF(OR(E165&lt;0,E165="",G166&lt;&gt;""),"",XIRR($F$8:F165,$A$8:A165))</f>
        <v/>
      </c>
      <c r="H165" s="30" t="str">
        <f>IF(E165="","",XNPV($H$5,$F$8:F165,$A$8:A165))</f>
        <v/>
      </c>
    </row>
    <row r="166" spans="1:8">
      <c r="A166" s="8"/>
      <c r="B166" s="28"/>
      <c r="C166" s="29"/>
      <c r="D166" s="29"/>
      <c r="E166" s="30" t="str">
        <f t="shared" si="6"/>
        <v/>
      </c>
      <c r="F166" s="30">
        <f t="shared" si="7"/>
        <v>0</v>
      </c>
      <c r="G166" s="31" t="str">
        <f>IF(OR(E166&lt;0,E166="",G167&lt;&gt;""),"",XIRR($F$8:F166,$A$8:A166))</f>
        <v/>
      </c>
      <c r="H166" s="30" t="str">
        <f>IF(E166="","",XNPV($H$5,$F$8:F166,$A$8:A166))</f>
        <v/>
      </c>
    </row>
    <row r="167" spans="1:8">
      <c r="A167" s="8"/>
      <c r="B167" s="28"/>
      <c r="C167" s="29"/>
      <c r="D167" s="29"/>
      <c r="E167" s="30" t="str">
        <f t="shared" si="6"/>
        <v/>
      </c>
      <c r="F167" s="30">
        <f t="shared" si="7"/>
        <v>0</v>
      </c>
      <c r="G167" s="31" t="str">
        <f>IF(OR(E167&lt;0,E167="",G168&lt;&gt;""),"",XIRR($F$8:F167,$A$8:A167))</f>
        <v/>
      </c>
      <c r="H167" s="30" t="str">
        <f>IF(E167="","",XNPV($H$5,$F$8:F167,$A$8:A167))</f>
        <v/>
      </c>
    </row>
    <row r="168" spans="1:8">
      <c r="A168" s="8"/>
      <c r="B168" s="28"/>
      <c r="C168" s="29"/>
      <c r="D168" s="29"/>
      <c r="E168" s="30" t="str">
        <f t="shared" si="6"/>
        <v/>
      </c>
      <c r="F168" s="30">
        <f t="shared" si="7"/>
        <v>0</v>
      </c>
      <c r="G168" s="31" t="str">
        <f>IF(OR(E168&lt;0,E168="",G169&lt;&gt;""),"",XIRR($F$8:F168,$A$8:A168))</f>
        <v/>
      </c>
      <c r="H168" s="30" t="str">
        <f>IF(E168="","",XNPV($H$5,$F$8:F168,$A$8:A168))</f>
        <v/>
      </c>
    </row>
    <row r="169" spans="1:8">
      <c r="A169" s="8"/>
      <c r="B169" s="28"/>
      <c r="C169" s="29"/>
      <c r="D169" s="29"/>
      <c r="E169" s="30" t="str">
        <f t="shared" si="6"/>
        <v/>
      </c>
      <c r="F169" s="30">
        <f t="shared" si="7"/>
        <v>0</v>
      </c>
      <c r="G169" s="31" t="str">
        <f>IF(OR(E169&lt;0,E169="",G170&lt;&gt;""),"",XIRR($F$8:F169,$A$8:A169))</f>
        <v/>
      </c>
      <c r="H169" s="30" t="str">
        <f>IF(E169="","",XNPV($H$5,$F$8:F169,$A$8:A169))</f>
        <v/>
      </c>
    </row>
    <row r="170" spans="1:8">
      <c r="A170" s="8"/>
      <c r="B170" s="28"/>
      <c r="C170" s="29"/>
      <c r="D170" s="29"/>
      <c r="E170" s="30" t="str">
        <f t="shared" si="6"/>
        <v/>
      </c>
      <c r="F170" s="30">
        <f t="shared" si="7"/>
        <v>0</v>
      </c>
      <c r="G170" s="31" t="str">
        <f>IF(OR(E170&lt;0,E170="",G171&lt;&gt;""),"",XIRR($F$8:F170,$A$8:A170))</f>
        <v/>
      </c>
      <c r="H170" s="30" t="str">
        <f>IF(E170="","",XNPV($H$5,$F$8:F170,$A$8:A170))</f>
        <v/>
      </c>
    </row>
    <row r="171" spans="1:8">
      <c r="A171" s="8"/>
      <c r="B171" s="28"/>
      <c r="C171" s="29"/>
      <c r="D171" s="29"/>
      <c r="E171" s="30" t="str">
        <f t="shared" si="6"/>
        <v/>
      </c>
      <c r="F171" s="30">
        <f t="shared" si="7"/>
        <v>0</v>
      </c>
      <c r="G171" s="31" t="str">
        <f>IF(OR(E171&lt;0,E171="",G172&lt;&gt;""),"",XIRR($F$8:F171,$A$8:A171))</f>
        <v/>
      </c>
      <c r="H171" s="30" t="str">
        <f>IF(E171="","",XNPV($H$5,$F$8:F171,$A$8:A171))</f>
        <v/>
      </c>
    </row>
    <row r="172" spans="1:8">
      <c r="A172" s="8"/>
      <c r="B172" s="28"/>
      <c r="C172" s="29"/>
      <c r="D172" s="29"/>
      <c r="E172" s="30" t="str">
        <f t="shared" si="6"/>
        <v/>
      </c>
      <c r="F172" s="30">
        <f t="shared" si="7"/>
        <v>0</v>
      </c>
      <c r="G172" s="31" t="str">
        <f>IF(OR(E172&lt;0,E172="",G173&lt;&gt;""),"",XIRR($F$8:F172,$A$8:A172))</f>
        <v/>
      </c>
      <c r="H172" s="30" t="str">
        <f>IF(E172="","",XNPV($H$5,$F$8:F172,$A$8:A172))</f>
        <v/>
      </c>
    </row>
    <row r="173" spans="1:8">
      <c r="A173" s="8"/>
      <c r="B173" s="28"/>
      <c r="C173" s="29"/>
      <c r="D173" s="29"/>
      <c r="E173" s="30" t="str">
        <f t="shared" si="6"/>
        <v/>
      </c>
      <c r="F173" s="30">
        <f t="shared" si="7"/>
        <v>0</v>
      </c>
      <c r="G173" s="31" t="str">
        <f>IF(OR(E173&lt;0,E173="",G174&lt;&gt;""),"",XIRR($F$8:F173,$A$8:A173))</f>
        <v/>
      </c>
      <c r="H173" s="30" t="str">
        <f>IF(E173="","",XNPV($H$5,$F$8:F173,$A$8:A173))</f>
        <v/>
      </c>
    </row>
    <row r="174" spans="1:8">
      <c r="A174" s="8"/>
      <c r="B174" s="28"/>
      <c r="C174" s="29"/>
      <c r="D174" s="29"/>
      <c r="E174" s="30" t="str">
        <f t="shared" si="6"/>
        <v/>
      </c>
      <c r="F174" s="30">
        <f t="shared" si="7"/>
        <v>0</v>
      </c>
      <c r="G174" s="31" t="str">
        <f>IF(OR(E174&lt;0,E174="",G175&lt;&gt;""),"",XIRR($F$8:F174,$A$8:A174))</f>
        <v/>
      </c>
      <c r="H174" s="30" t="str">
        <f>IF(E174="","",XNPV($H$5,$F$8:F174,$A$8:A174))</f>
        <v/>
      </c>
    </row>
    <row r="175" spans="1:8">
      <c r="A175" s="8"/>
      <c r="B175" s="28"/>
      <c r="C175" s="29"/>
      <c r="D175" s="29"/>
      <c r="E175" s="30" t="str">
        <f t="shared" si="6"/>
        <v/>
      </c>
      <c r="F175" s="30">
        <f t="shared" si="7"/>
        <v>0</v>
      </c>
      <c r="G175" s="31" t="str">
        <f>IF(OR(E175&lt;0,E175="",G176&lt;&gt;""),"",XIRR($F$8:F175,$A$8:A175))</f>
        <v/>
      </c>
      <c r="H175" s="30" t="str">
        <f>IF(E175="","",XNPV($H$5,$F$8:F175,$A$8:A175))</f>
        <v/>
      </c>
    </row>
    <row r="176" spans="1:8">
      <c r="A176" s="8"/>
      <c r="B176" s="28"/>
      <c r="C176" s="29"/>
      <c r="D176" s="29"/>
      <c r="E176" s="30" t="str">
        <f t="shared" si="6"/>
        <v/>
      </c>
      <c r="F176" s="30">
        <f t="shared" si="7"/>
        <v>0</v>
      </c>
      <c r="G176" s="31" t="str">
        <f>IF(OR(E176&lt;0,E176="",G177&lt;&gt;""),"",XIRR($F$8:F176,$A$8:A176))</f>
        <v/>
      </c>
      <c r="H176" s="30" t="str">
        <f>IF(E176="","",XNPV($H$5,$F$8:F176,$A$8:A176))</f>
        <v/>
      </c>
    </row>
    <row r="177" spans="1:8">
      <c r="A177" s="8"/>
      <c r="B177" s="28"/>
      <c r="C177" s="29"/>
      <c r="D177" s="29"/>
      <c r="E177" s="30" t="str">
        <f t="shared" si="6"/>
        <v/>
      </c>
      <c r="F177" s="30">
        <f t="shared" si="7"/>
        <v>0</v>
      </c>
      <c r="G177" s="31" t="str">
        <f>IF(OR(E177&lt;0,E177="",G178&lt;&gt;""),"",XIRR($F$8:F177,$A$8:A177))</f>
        <v/>
      </c>
      <c r="H177" s="30" t="str">
        <f>IF(E177="","",XNPV($H$5,$F$8:F177,$A$8:A177))</f>
        <v/>
      </c>
    </row>
    <row r="178" spans="1:8">
      <c r="A178" s="8"/>
      <c r="B178" s="28"/>
      <c r="C178" s="29"/>
      <c r="D178" s="29"/>
      <c r="E178" s="30" t="str">
        <f t="shared" si="6"/>
        <v/>
      </c>
      <c r="F178" s="30">
        <f t="shared" si="7"/>
        <v>0</v>
      </c>
      <c r="G178" s="31" t="str">
        <f>IF(OR(E178&lt;0,E178="",G179&lt;&gt;""),"",XIRR($F$8:F178,$A$8:A178))</f>
        <v/>
      </c>
      <c r="H178" s="30" t="str">
        <f>IF(E178="","",XNPV($H$5,$F$8:F178,$A$8:A178))</f>
        <v/>
      </c>
    </row>
    <row r="179" spans="1:8">
      <c r="A179" s="8"/>
      <c r="B179" s="28"/>
      <c r="C179" s="29"/>
      <c r="D179" s="29"/>
      <c r="E179" s="30" t="str">
        <f t="shared" si="6"/>
        <v/>
      </c>
      <c r="F179" s="30">
        <f t="shared" si="7"/>
        <v>0</v>
      </c>
      <c r="G179" s="31" t="str">
        <f>IF(OR(E179&lt;0,E179="",G180&lt;&gt;""),"",XIRR($F$8:F179,$A$8:A179))</f>
        <v/>
      </c>
      <c r="H179" s="30" t="str">
        <f>IF(E179="","",XNPV($H$5,$F$8:F179,$A$8:A179))</f>
        <v/>
      </c>
    </row>
    <row r="180" spans="1:8">
      <c r="A180" s="8"/>
      <c r="B180" s="28"/>
      <c r="C180" s="29"/>
      <c r="D180" s="29"/>
      <c r="E180" s="30" t="str">
        <f t="shared" si="6"/>
        <v/>
      </c>
      <c r="F180" s="30">
        <f t="shared" si="7"/>
        <v>0</v>
      </c>
      <c r="G180" s="31" t="str">
        <f>IF(OR(E180&lt;0,E180="",G181&lt;&gt;""),"",XIRR($F$8:F180,$A$8:A180))</f>
        <v/>
      </c>
      <c r="H180" s="30" t="str">
        <f>IF(E180="","",XNPV($H$5,$F$8:F180,$A$8:A180))</f>
        <v/>
      </c>
    </row>
    <row r="181" spans="1:8">
      <c r="A181" s="8"/>
      <c r="B181" s="28"/>
      <c r="C181" s="29"/>
      <c r="D181" s="29"/>
      <c r="E181" s="30" t="str">
        <f t="shared" si="6"/>
        <v/>
      </c>
      <c r="F181" s="30">
        <f t="shared" si="7"/>
        <v>0</v>
      </c>
      <c r="G181" s="31" t="str">
        <f>IF(OR(E181&lt;0,E181="",G182&lt;&gt;""),"",XIRR($F$8:F181,$A$8:A181))</f>
        <v/>
      </c>
      <c r="H181" s="30" t="str">
        <f>IF(E181="","",XNPV($H$5,$F$8:F181,$A$8:A181))</f>
        <v/>
      </c>
    </row>
    <row r="182" spans="1:8">
      <c r="A182" s="8"/>
      <c r="B182" s="28"/>
      <c r="C182" s="29"/>
      <c r="D182" s="29"/>
      <c r="E182" s="30" t="str">
        <f t="shared" si="6"/>
        <v/>
      </c>
      <c r="F182" s="30">
        <f t="shared" si="7"/>
        <v>0</v>
      </c>
      <c r="G182" s="31" t="str">
        <f>IF(OR(E182&lt;0,E182="",G183&lt;&gt;""),"",XIRR($F$8:F182,$A$8:A182))</f>
        <v/>
      </c>
      <c r="H182" s="30" t="str">
        <f>IF(E182="","",XNPV($H$5,$F$8:F182,$A$8:A182))</f>
        <v/>
      </c>
    </row>
    <row r="183" spans="1:8">
      <c r="A183" s="8"/>
      <c r="B183" s="28"/>
      <c r="C183" s="29"/>
      <c r="D183" s="29"/>
      <c r="E183" s="30" t="str">
        <f t="shared" si="6"/>
        <v/>
      </c>
      <c r="F183" s="30">
        <f t="shared" si="7"/>
        <v>0</v>
      </c>
      <c r="G183" s="31" t="str">
        <f>IF(OR(E183&lt;0,E183="",G184&lt;&gt;""),"",XIRR($F$8:F183,$A$8:A183))</f>
        <v/>
      </c>
      <c r="H183" s="30" t="str">
        <f>IF(E183="","",XNPV($H$5,$F$8:F183,$A$8:A183))</f>
        <v/>
      </c>
    </row>
    <row r="184" spans="1:8">
      <c r="A184" s="8"/>
      <c r="B184" s="28"/>
      <c r="C184" s="29"/>
      <c r="D184" s="29"/>
      <c r="E184" s="30" t="str">
        <f t="shared" si="6"/>
        <v/>
      </c>
      <c r="F184" s="30">
        <f t="shared" si="7"/>
        <v>0</v>
      </c>
      <c r="G184" s="31" t="str">
        <f>IF(OR(E184&lt;0,E184="",G185&lt;&gt;""),"",XIRR($F$8:F184,$A$8:A184))</f>
        <v/>
      </c>
      <c r="H184" s="30" t="str">
        <f>IF(E184="","",XNPV($H$5,$F$8:F184,$A$8:A184))</f>
        <v/>
      </c>
    </row>
    <row r="185" spans="1:8">
      <c r="A185" s="8"/>
      <c r="B185" s="28"/>
      <c r="C185" s="29"/>
      <c r="D185" s="29"/>
      <c r="E185" s="30" t="str">
        <f t="shared" si="6"/>
        <v/>
      </c>
      <c r="F185" s="30">
        <f t="shared" si="7"/>
        <v>0</v>
      </c>
      <c r="G185" s="31" t="str">
        <f>IF(OR(E185&lt;0,E185="",G186&lt;&gt;""),"",XIRR($F$8:F185,$A$8:A185))</f>
        <v/>
      </c>
      <c r="H185" s="30" t="str">
        <f>IF(E185="","",XNPV($H$5,$F$8:F185,$A$8:A185))</f>
        <v/>
      </c>
    </row>
    <row r="186" spans="1:8">
      <c r="A186" s="8"/>
      <c r="B186" s="28"/>
      <c r="C186" s="29"/>
      <c r="D186" s="29"/>
      <c r="E186" s="30" t="str">
        <f t="shared" si="6"/>
        <v/>
      </c>
      <c r="F186" s="30">
        <f t="shared" si="7"/>
        <v>0</v>
      </c>
      <c r="G186" s="31" t="str">
        <f>IF(OR(E186&lt;0,E186="",G187&lt;&gt;""),"",XIRR($F$8:F186,$A$8:A186))</f>
        <v/>
      </c>
      <c r="H186" s="30" t="str">
        <f>IF(E186="","",XNPV($H$5,$F$8:F186,$A$8:A186))</f>
        <v/>
      </c>
    </row>
    <row r="187" spans="1:8">
      <c r="A187" s="8"/>
      <c r="B187" s="28"/>
      <c r="C187" s="29"/>
      <c r="D187" s="29"/>
      <c r="E187" s="30" t="str">
        <f t="shared" si="6"/>
        <v/>
      </c>
      <c r="F187" s="30">
        <f t="shared" si="7"/>
        <v>0</v>
      </c>
      <c r="G187" s="31" t="str">
        <f>IF(OR(E187&lt;0,E187="",G188&lt;&gt;""),"",XIRR($F$8:F187,$A$8:A187))</f>
        <v/>
      </c>
      <c r="H187" s="30" t="str">
        <f>IF(E187="","",XNPV($H$5,$F$8:F187,$A$8:A187))</f>
        <v/>
      </c>
    </row>
    <row r="188" spans="1:8">
      <c r="A188" s="8"/>
      <c r="B188" s="28"/>
      <c r="C188" s="29"/>
      <c r="D188" s="29"/>
      <c r="E188" s="30" t="str">
        <f t="shared" si="6"/>
        <v/>
      </c>
      <c r="F188" s="30">
        <f t="shared" si="7"/>
        <v>0</v>
      </c>
      <c r="G188" s="31" t="str">
        <f>IF(OR(E188&lt;0,E188="",G189&lt;&gt;""),"",XIRR($F$8:F188,$A$8:A188))</f>
        <v/>
      </c>
      <c r="H188" s="30" t="str">
        <f>IF(E188="","",XNPV($H$5,$F$8:F188,$A$8:A188))</f>
        <v/>
      </c>
    </row>
    <row r="189" spans="1:8">
      <c r="A189" s="8"/>
      <c r="B189" s="28"/>
      <c r="C189" s="29"/>
      <c r="D189" s="29"/>
      <c r="E189" s="30" t="str">
        <f t="shared" si="6"/>
        <v/>
      </c>
      <c r="F189" s="30">
        <f t="shared" si="7"/>
        <v>0</v>
      </c>
      <c r="G189" s="31" t="str">
        <f>IF(OR(E189&lt;0,E189="",G190&lt;&gt;""),"",XIRR($F$8:F189,$A$8:A189))</f>
        <v/>
      </c>
      <c r="H189" s="30" t="str">
        <f>IF(E189="","",XNPV($H$5,$F$8:F189,$A$8:A189))</f>
        <v/>
      </c>
    </row>
    <row r="190" spans="1:8">
      <c r="A190" s="8"/>
      <c r="B190" s="28"/>
      <c r="C190" s="29"/>
      <c r="D190" s="29"/>
      <c r="E190" s="30" t="str">
        <f t="shared" si="6"/>
        <v/>
      </c>
      <c r="F190" s="30">
        <f t="shared" si="7"/>
        <v>0</v>
      </c>
      <c r="G190" s="31" t="str">
        <f>IF(OR(E190&lt;0,E190="",G191&lt;&gt;""),"",XIRR($F$8:F190,$A$8:A190))</f>
        <v/>
      </c>
      <c r="H190" s="30" t="str">
        <f>IF(E190="","",XNPV($H$5,$F$8:F190,$A$8:A190))</f>
        <v/>
      </c>
    </row>
    <row r="191" spans="1:8">
      <c r="A191" s="8"/>
      <c r="B191" s="28"/>
      <c r="C191" s="29"/>
      <c r="D191" s="29"/>
      <c r="E191" s="30" t="str">
        <f t="shared" si="6"/>
        <v/>
      </c>
      <c r="F191" s="30">
        <f t="shared" si="7"/>
        <v>0</v>
      </c>
      <c r="G191" s="31" t="str">
        <f>IF(OR(E191&lt;0,E191="",G192&lt;&gt;""),"",XIRR($F$8:F191,$A$8:A191))</f>
        <v/>
      </c>
      <c r="H191" s="30" t="str">
        <f>IF(E191="","",XNPV($H$5,$F$8:F191,$A$8:A191))</f>
        <v/>
      </c>
    </row>
    <row r="192" spans="1:8">
      <c r="A192" s="8"/>
      <c r="B192" s="28"/>
      <c r="C192" s="29"/>
      <c r="D192" s="29"/>
      <c r="E192" s="30" t="str">
        <f t="shared" si="6"/>
        <v/>
      </c>
      <c r="F192" s="30">
        <f t="shared" si="7"/>
        <v>0</v>
      </c>
      <c r="G192" s="31" t="str">
        <f>IF(OR(E192&lt;0,E192="",G193&lt;&gt;""),"",XIRR($F$8:F192,$A$8:A192))</f>
        <v/>
      </c>
      <c r="H192" s="30" t="str">
        <f>IF(E192="","",XNPV($H$5,$F$8:F192,$A$8:A192))</f>
        <v/>
      </c>
    </row>
    <row r="193" spans="1:8">
      <c r="A193" s="8"/>
      <c r="B193" s="28"/>
      <c r="C193" s="29"/>
      <c r="D193" s="29"/>
      <c r="E193" s="30" t="str">
        <f t="shared" si="6"/>
        <v/>
      </c>
      <c r="F193" s="30">
        <f t="shared" si="7"/>
        <v>0</v>
      </c>
      <c r="G193" s="31" t="str">
        <f>IF(OR(E193&lt;0,E193="",G194&lt;&gt;""),"",XIRR($F$8:F193,$A$8:A193))</f>
        <v/>
      </c>
      <c r="H193" s="30" t="str">
        <f>IF(E193="","",XNPV($H$5,$F$8:F193,$A$8:A193))</f>
        <v/>
      </c>
    </row>
    <row r="194" spans="1:8">
      <c r="A194" s="8"/>
      <c r="B194" s="28"/>
      <c r="C194" s="29"/>
      <c r="D194" s="29"/>
      <c r="E194" s="30" t="str">
        <f t="shared" si="6"/>
        <v/>
      </c>
      <c r="F194" s="30">
        <f t="shared" si="7"/>
        <v>0</v>
      </c>
      <c r="G194" s="31" t="str">
        <f>IF(OR(E194&lt;0,E194="",G195&lt;&gt;""),"",XIRR($F$8:F194,$A$8:A194))</f>
        <v/>
      </c>
      <c r="H194" s="30" t="str">
        <f>IF(E194="","",XNPV($H$5,$F$8:F194,$A$8:A194))</f>
        <v/>
      </c>
    </row>
    <row r="195" spans="1:8">
      <c r="A195" s="8"/>
      <c r="B195" s="28"/>
      <c r="C195" s="29"/>
      <c r="D195" s="29"/>
      <c r="E195" s="30" t="str">
        <f t="shared" si="6"/>
        <v/>
      </c>
      <c r="F195" s="30">
        <f t="shared" si="7"/>
        <v>0</v>
      </c>
      <c r="G195" s="31" t="str">
        <f>IF(OR(E195&lt;0,E195="",G196&lt;&gt;""),"",XIRR($F$8:F195,$A$8:A195))</f>
        <v/>
      </c>
      <c r="H195" s="30" t="str">
        <f>IF(E195="","",XNPV($H$5,$F$8:F195,$A$8:A195))</f>
        <v/>
      </c>
    </row>
    <row r="196" spans="1:8">
      <c r="A196" s="8"/>
      <c r="B196" s="28"/>
      <c r="C196" s="29"/>
      <c r="D196" s="29"/>
      <c r="E196" s="30" t="str">
        <f t="shared" si="6"/>
        <v/>
      </c>
      <c r="F196" s="30">
        <f t="shared" si="7"/>
        <v>0</v>
      </c>
      <c r="G196" s="31" t="str">
        <f>IF(OR(E196&lt;0,E196="",G197&lt;&gt;""),"",XIRR($F$8:F196,$A$8:A196))</f>
        <v/>
      </c>
      <c r="H196" s="30" t="str">
        <f>IF(E196="","",XNPV($H$5,$F$8:F196,$A$8:A196))</f>
        <v/>
      </c>
    </row>
    <row r="197" spans="1:8">
      <c r="A197" s="8"/>
      <c r="B197" s="28"/>
      <c r="C197" s="29"/>
      <c r="D197" s="29"/>
      <c r="E197" s="30" t="str">
        <f t="shared" si="6"/>
        <v/>
      </c>
      <c r="F197" s="30">
        <f t="shared" si="7"/>
        <v>0</v>
      </c>
      <c r="G197" s="31" t="str">
        <f>IF(OR(E197&lt;0,E197="",G198&lt;&gt;""),"",XIRR($F$8:F197,$A$8:A197))</f>
        <v/>
      </c>
      <c r="H197" s="30" t="str">
        <f>IF(E197="","",XNPV($H$5,$F$8:F197,$A$8:A197))</f>
        <v/>
      </c>
    </row>
    <row r="198" spans="1:8">
      <c r="A198" s="8"/>
      <c r="B198" s="28"/>
      <c r="C198" s="29"/>
      <c r="D198" s="29"/>
      <c r="E198" s="30" t="str">
        <f t="shared" si="6"/>
        <v/>
      </c>
      <c r="F198" s="30">
        <f t="shared" si="7"/>
        <v>0</v>
      </c>
      <c r="G198" s="31" t="str">
        <f>IF(OR(E198&lt;0,E198="",G199&lt;&gt;""),"",XIRR($F$8:F198,$A$8:A198))</f>
        <v/>
      </c>
      <c r="H198" s="30" t="str">
        <f>IF(E198="","",XNPV($H$5,$F$8:F198,$A$8:A198))</f>
        <v/>
      </c>
    </row>
    <row r="199" spans="1:8">
      <c r="A199" s="8"/>
      <c r="B199" s="28"/>
      <c r="C199" s="29"/>
      <c r="D199" s="29"/>
      <c r="E199" s="30" t="str">
        <f t="shared" si="6"/>
        <v/>
      </c>
      <c r="F199" s="30">
        <f t="shared" si="7"/>
        <v>0</v>
      </c>
      <c r="G199" s="31" t="str">
        <f>IF(OR(E199&lt;0,E199="",G200&lt;&gt;""),"",XIRR($F$8:F199,$A$8:A199))</f>
        <v/>
      </c>
      <c r="H199" s="30" t="str">
        <f>IF(E199="","",XNPV($H$5,$F$8:F199,$A$8:A199))</f>
        <v/>
      </c>
    </row>
    <row r="200" spans="1:8">
      <c r="A200" s="8"/>
      <c r="B200" s="28"/>
      <c r="C200" s="29"/>
      <c r="D200" s="29"/>
      <c r="E200" s="30" t="str">
        <f t="shared" si="6"/>
        <v/>
      </c>
      <c r="F200" s="30">
        <f t="shared" si="7"/>
        <v>0</v>
      </c>
      <c r="G200" s="31" t="str">
        <f>IF(OR(E200&lt;0,E200="",G201&lt;&gt;""),"",XIRR($F$8:F200,$A$8:A200))</f>
        <v/>
      </c>
      <c r="H200" s="30" t="str">
        <f>IF(E200="","",XNPV($H$5,$F$8:F200,$A$8:A200))</f>
        <v/>
      </c>
    </row>
    <row r="201" spans="1:8">
      <c r="A201" s="8"/>
      <c r="B201" s="28"/>
      <c r="C201" s="29"/>
      <c r="D201" s="29"/>
      <c r="E201" s="30" t="str">
        <f t="shared" si="6"/>
        <v/>
      </c>
      <c r="F201" s="30">
        <f t="shared" si="7"/>
        <v>0</v>
      </c>
      <c r="G201" s="31" t="str">
        <f>IF(OR(E201&lt;0,E201="",G202&lt;&gt;""),"",XIRR($F$8:F201,$A$8:A201))</f>
        <v/>
      </c>
      <c r="H201" s="30" t="str">
        <f>IF(E201="","",XNPV($H$5,$F$8:F201,$A$8:A201))</f>
        <v/>
      </c>
    </row>
    <row r="202" spans="1:8">
      <c r="A202" s="8"/>
      <c r="B202" s="28"/>
      <c r="C202" s="29"/>
      <c r="D202" s="29"/>
      <c r="E202" s="30" t="str">
        <f>IF(A202="","",E201+D202-C202)</f>
        <v/>
      </c>
      <c r="F202" s="30">
        <f>(+C202*-1)+D202</f>
        <v>0</v>
      </c>
      <c r="G202" s="31" t="str">
        <f>IF(OR(E202&lt;0,E202="",G203&lt;&gt;""),"",XIRR($F$8:F202,$A$8:A202))</f>
        <v/>
      </c>
      <c r="H202" s="30" t="str">
        <f>IF(E202="","",XNPV($H$5,$F$8:F202,$A$8:A202))</f>
        <v/>
      </c>
    </row>
    <row r="203" spans="1:8">
      <c r="A203" s="8"/>
      <c r="B203" s="28"/>
      <c r="C203" s="29"/>
      <c r="D203" s="29"/>
      <c r="E203" s="30" t="str">
        <f>IF(A203="","",E202+D203-C203)</f>
        <v/>
      </c>
      <c r="F203" s="30">
        <f>(+C203*-1)+D203</f>
        <v>0</v>
      </c>
      <c r="G203" s="31" t="str">
        <f>IF(OR(E203&lt;0,E203="",G204&lt;&gt;""),"",XIRR($F$8:F203,$A$8:A203))</f>
        <v/>
      </c>
      <c r="H203" s="30" t="str">
        <f>IF(E203="","",XNPV($H$5,$F$8:F203,$A$8:A203))</f>
        <v/>
      </c>
    </row>
  </sheetData>
  <sortState ref="A8:H14">
    <sortCondition ref="A8"/>
  </sortState>
  <mergeCells count="2">
    <mergeCell ref="J4:K4"/>
    <mergeCell ref="G6:H6"/>
  </mergeCells>
  <conditionalFormatting sqref="A9:A203">
    <cfRule type="expression" dxfId="4" priority="5" stopIfTrue="1">
      <formula>A8&lt;&gt;""</formula>
    </cfRule>
  </conditionalFormatting>
  <conditionalFormatting sqref="C9:C203">
    <cfRule type="expression" dxfId="3" priority="4" stopIfTrue="1">
      <formula>A8&lt;&gt;""</formula>
    </cfRule>
  </conditionalFormatting>
  <conditionalFormatting sqref="B9:B203">
    <cfRule type="expression" dxfId="2" priority="3" stopIfTrue="1">
      <formula>A8&lt;&gt;""</formula>
    </cfRule>
  </conditionalFormatting>
  <conditionalFormatting sqref="G9:H203 D9:E203">
    <cfRule type="expression" dxfId="1" priority="2" stopIfTrue="1">
      <formula>$A8&lt;&gt;""</formula>
    </cfRule>
  </conditionalFormatting>
  <conditionalFormatting sqref="H8 A8:E8">
    <cfRule type="expression" dxfId="0" priority="1" stopIfTrue="1">
      <formula>A8&lt;&gt;""</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AZ40"/>
  <sheetViews>
    <sheetView workbookViewId="0"/>
  </sheetViews>
  <sheetFormatPr baseColWidth="10" defaultRowHeight="12"/>
  <cols>
    <col min="1" max="1" width="29.140625" style="82" customWidth="1"/>
    <col min="2" max="5" width="11.28515625" style="98" customWidth="1"/>
    <col min="6" max="16" width="11.28515625" style="82" customWidth="1"/>
    <col min="17" max="255" width="11.42578125" style="82"/>
    <col min="256" max="256" width="4.28515625" style="82" customWidth="1"/>
    <col min="257" max="257" width="33.7109375" style="82" customWidth="1"/>
    <col min="258" max="260" width="14.5703125" style="82" customWidth="1"/>
    <col min="261" max="511" width="11.42578125" style="82"/>
    <col min="512" max="512" width="4.28515625" style="82" customWidth="1"/>
    <col min="513" max="513" width="33.7109375" style="82" customWidth="1"/>
    <col min="514" max="516" width="14.5703125" style="82" customWidth="1"/>
    <col min="517" max="767" width="11.42578125" style="82"/>
    <col min="768" max="768" width="4.28515625" style="82" customWidth="1"/>
    <col min="769" max="769" width="33.7109375" style="82" customWidth="1"/>
    <col min="770" max="772" width="14.5703125" style="82" customWidth="1"/>
    <col min="773" max="1023" width="11.42578125" style="82"/>
    <col min="1024" max="1024" width="4.28515625" style="82" customWidth="1"/>
    <col min="1025" max="1025" width="33.7109375" style="82" customWidth="1"/>
    <col min="1026" max="1028" width="14.5703125" style="82" customWidth="1"/>
    <col min="1029" max="1279" width="11.42578125" style="82"/>
    <col min="1280" max="1280" width="4.28515625" style="82" customWidth="1"/>
    <col min="1281" max="1281" width="33.7109375" style="82" customWidth="1"/>
    <col min="1282" max="1284" width="14.5703125" style="82" customWidth="1"/>
    <col min="1285" max="1535" width="11.42578125" style="82"/>
    <col min="1536" max="1536" width="4.28515625" style="82" customWidth="1"/>
    <col min="1537" max="1537" width="33.7109375" style="82" customWidth="1"/>
    <col min="1538" max="1540" width="14.5703125" style="82" customWidth="1"/>
    <col min="1541" max="1791" width="11.42578125" style="82"/>
    <col min="1792" max="1792" width="4.28515625" style="82" customWidth="1"/>
    <col min="1793" max="1793" width="33.7109375" style="82" customWidth="1"/>
    <col min="1794" max="1796" width="14.5703125" style="82" customWidth="1"/>
    <col min="1797" max="2047" width="11.42578125" style="82"/>
    <col min="2048" max="2048" width="4.28515625" style="82" customWidth="1"/>
    <col min="2049" max="2049" width="33.7109375" style="82" customWidth="1"/>
    <col min="2050" max="2052" width="14.5703125" style="82" customWidth="1"/>
    <col min="2053" max="2303" width="11.42578125" style="82"/>
    <col min="2304" max="2304" width="4.28515625" style="82" customWidth="1"/>
    <col min="2305" max="2305" width="33.7109375" style="82" customWidth="1"/>
    <col min="2306" max="2308" width="14.5703125" style="82" customWidth="1"/>
    <col min="2309" max="2559" width="11.42578125" style="82"/>
    <col min="2560" max="2560" width="4.28515625" style="82" customWidth="1"/>
    <col min="2561" max="2561" width="33.7109375" style="82" customWidth="1"/>
    <col min="2562" max="2564" width="14.5703125" style="82" customWidth="1"/>
    <col min="2565" max="2815" width="11.42578125" style="82"/>
    <col min="2816" max="2816" width="4.28515625" style="82" customWidth="1"/>
    <col min="2817" max="2817" width="33.7109375" style="82" customWidth="1"/>
    <col min="2818" max="2820" width="14.5703125" style="82" customWidth="1"/>
    <col min="2821" max="3071" width="11.42578125" style="82"/>
    <col min="3072" max="3072" width="4.28515625" style="82" customWidth="1"/>
    <col min="3073" max="3073" width="33.7109375" style="82" customWidth="1"/>
    <col min="3074" max="3076" width="14.5703125" style="82" customWidth="1"/>
    <col min="3077" max="3327" width="11.42578125" style="82"/>
    <col min="3328" max="3328" width="4.28515625" style="82" customWidth="1"/>
    <col min="3329" max="3329" width="33.7109375" style="82" customWidth="1"/>
    <col min="3330" max="3332" width="14.5703125" style="82" customWidth="1"/>
    <col min="3333" max="3583" width="11.42578125" style="82"/>
    <col min="3584" max="3584" width="4.28515625" style="82" customWidth="1"/>
    <col min="3585" max="3585" width="33.7109375" style="82" customWidth="1"/>
    <col min="3586" max="3588" width="14.5703125" style="82" customWidth="1"/>
    <col min="3589" max="3839" width="11.42578125" style="82"/>
    <col min="3840" max="3840" width="4.28515625" style="82" customWidth="1"/>
    <col min="3841" max="3841" width="33.7109375" style="82" customWidth="1"/>
    <col min="3842" max="3844" width="14.5703125" style="82" customWidth="1"/>
    <col min="3845" max="4095" width="11.42578125" style="82"/>
    <col min="4096" max="4096" width="4.28515625" style="82" customWidth="1"/>
    <col min="4097" max="4097" width="33.7109375" style="82" customWidth="1"/>
    <col min="4098" max="4100" width="14.5703125" style="82" customWidth="1"/>
    <col min="4101" max="4351" width="11.42578125" style="82"/>
    <col min="4352" max="4352" width="4.28515625" style="82" customWidth="1"/>
    <col min="4353" max="4353" width="33.7109375" style="82" customWidth="1"/>
    <col min="4354" max="4356" width="14.5703125" style="82" customWidth="1"/>
    <col min="4357" max="4607" width="11.42578125" style="82"/>
    <col min="4608" max="4608" width="4.28515625" style="82" customWidth="1"/>
    <col min="4609" max="4609" width="33.7109375" style="82" customWidth="1"/>
    <col min="4610" max="4612" width="14.5703125" style="82" customWidth="1"/>
    <col min="4613" max="4863" width="11.42578125" style="82"/>
    <col min="4864" max="4864" width="4.28515625" style="82" customWidth="1"/>
    <col min="4865" max="4865" width="33.7109375" style="82" customWidth="1"/>
    <col min="4866" max="4868" width="14.5703125" style="82" customWidth="1"/>
    <col min="4869" max="5119" width="11.42578125" style="82"/>
    <col min="5120" max="5120" width="4.28515625" style="82" customWidth="1"/>
    <col min="5121" max="5121" width="33.7109375" style="82" customWidth="1"/>
    <col min="5122" max="5124" width="14.5703125" style="82" customWidth="1"/>
    <col min="5125" max="5375" width="11.42578125" style="82"/>
    <col min="5376" max="5376" width="4.28515625" style="82" customWidth="1"/>
    <col min="5377" max="5377" width="33.7109375" style="82" customWidth="1"/>
    <col min="5378" max="5380" width="14.5703125" style="82" customWidth="1"/>
    <col min="5381" max="5631" width="11.42578125" style="82"/>
    <col min="5632" max="5632" width="4.28515625" style="82" customWidth="1"/>
    <col min="5633" max="5633" width="33.7109375" style="82" customWidth="1"/>
    <col min="5634" max="5636" width="14.5703125" style="82" customWidth="1"/>
    <col min="5637" max="5887" width="11.42578125" style="82"/>
    <col min="5888" max="5888" width="4.28515625" style="82" customWidth="1"/>
    <col min="5889" max="5889" width="33.7109375" style="82" customWidth="1"/>
    <col min="5890" max="5892" width="14.5703125" style="82" customWidth="1"/>
    <col min="5893" max="6143" width="11.42578125" style="82"/>
    <col min="6144" max="6144" width="4.28515625" style="82" customWidth="1"/>
    <col min="6145" max="6145" width="33.7109375" style="82" customWidth="1"/>
    <col min="6146" max="6148" width="14.5703125" style="82" customWidth="1"/>
    <col min="6149" max="6399" width="11.42578125" style="82"/>
    <col min="6400" max="6400" width="4.28515625" style="82" customWidth="1"/>
    <col min="6401" max="6401" width="33.7109375" style="82" customWidth="1"/>
    <col min="6402" max="6404" width="14.5703125" style="82" customWidth="1"/>
    <col min="6405" max="6655" width="11.42578125" style="82"/>
    <col min="6656" max="6656" width="4.28515625" style="82" customWidth="1"/>
    <col min="6657" max="6657" width="33.7109375" style="82" customWidth="1"/>
    <col min="6658" max="6660" width="14.5703125" style="82" customWidth="1"/>
    <col min="6661" max="6911" width="11.42578125" style="82"/>
    <col min="6912" max="6912" width="4.28515625" style="82" customWidth="1"/>
    <col min="6913" max="6913" width="33.7109375" style="82" customWidth="1"/>
    <col min="6914" max="6916" width="14.5703125" style="82" customWidth="1"/>
    <col min="6917" max="7167" width="11.42578125" style="82"/>
    <col min="7168" max="7168" width="4.28515625" style="82" customWidth="1"/>
    <col min="7169" max="7169" width="33.7109375" style="82" customWidth="1"/>
    <col min="7170" max="7172" width="14.5703125" style="82" customWidth="1"/>
    <col min="7173" max="7423" width="11.42578125" style="82"/>
    <col min="7424" max="7424" width="4.28515625" style="82" customWidth="1"/>
    <col min="7425" max="7425" width="33.7109375" style="82" customWidth="1"/>
    <col min="7426" max="7428" width="14.5703125" style="82" customWidth="1"/>
    <col min="7429" max="7679" width="11.42578125" style="82"/>
    <col min="7680" max="7680" width="4.28515625" style="82" customWidth="1"/>
    <col min="7681" max="7681" width="33.7109375" style="82" customWidth="1"/>
    <col min="7682" max="7684" width="14.5703125" style="82" customWidth="1"/>
    <col min="7685" max="7935" width="11.42578125" style="82"/>
    <col min="7936" max="7936" width="4.28515625" style="82" customWidth="1"/>
    <col min="7937" max="7937" width="33.7109375" style="82" customWidth="1"/>
    <col min="7938" max="7940" width="14.5703125" style="82" customWidth="1"/>
    <col min="7941" max="8191" width="11.42578125" style="82"/>
    <col min="8192" max="8192" width="4.28515625" style="82" customWidth="1"/>
    <col min="8193" max="8193" width="33.7109375" style="82" customWidth="1"/>
    <col min="8194" max="8196" width="14.5703125" style="82" customWidth="1"/>
    <col min="8197" max="8447" width="11.42578125" style="82"/>
    <col min="8448" max="8448" width="4.28515625" style="82" customWidth="1"/>
    <col min="8449" max="8449" width="33.7109375" style="82" customWidth="1"/>
    <col min="8450" max="8452" width="14.5703125" style="82" customWidth="1"/>
    <col min="8453" max="8703" width="11.42578125" style="82"/>
    <col min="8704" max="8704" width="4.28515625" style="82" customWidth="1"/>
    <col min="8705" max="8705" width="33.7109375" style="82" customWidth="1"/>
    <col min="8706" max="8708" width="14.5703125" style="82" customWidth="1"/>
    <col min="8709" max="8959" width="11.42578125" style="82"/>
    <col min="8960" max="8960" width="4.28515625" style="82" customWidth="1"/>
    <col min="8961" max="8961" width="33.7109375" style="82" customWidth="1"/>
    <col min="8962" max="8964" width="14.5703125" style="82" customWidth="1"/>
    <col min="8965" max="9215" width="11.42578125" style="82"/>
    <col min="9216" max="9216" width="4.28515625" style="82" customWidth="1"/>
    <col min="9217" max="9217" width="33.7109375" style="82" customWidth="1"/>
    <col min="9218" max="9220" width="14.5703125" style="82" customWidth="1"/>
    <col min="9221" max="9471" width="11.42578125" style="82"/>
    <col min="9472" max="9472" width="4.28515625" style="82" customWidth="1"/>
    <col min="9473" max="9473" width="33.7109375" style="82" customWidth="1"/>
    <col min="9474" max="9476" width="14.5703125" style="82" customWidth="1"/>
    <col min="9477" max="9727" width="11.42578125" style="82"/>
    <col min="9728" max="9728" width="4.28515625" style="82" customWidth="1"/>
    <col min="9729" max="9729" width="33.7109375" style="82" customWidth="1"/>
    <col min="9730" max="9732" width="14.5703125" style="82" customWidth="1"/>
    <col min="9733" max="9983" width="11.42578125" style="82"/>
    <col min="9984" max="9984" width="4.28515625" style="82" customWidth="1"/>
    <col min="9985" max="9985" width="33.7109375" style="82" customWidth="1"/>
    <col min="9986" max="9988" width="14.5703125" style="82" customWidth="1"/>
    <col min="9989" max="10239" width="11.42578125" style="82"/>
    <col min="10240" max="10240" width="4.28515625" style="82" customWidth="1"/>
    <col min="10241" max="10241" width="33.7109375" style="82" customWidth="1"/>
    <col min="10242" max="10244" width="14.5703125" style="82" customWidth="1"/>
    <col min="10245" max="10495" width="11.42578125" style="82"/>
    <col min="10496" max="10496" width="4.28515625" style="82" customWidth="1"/>
    <col min="10497" max="10497" width="33.7109375" style="82" customWidth="1"/>
    <col min="10498" max="10500" width="14.5703125" style="82" customWidth="1"/>
    <col min="10501" max="10751" width="11.42578125" style="82"/>
    <col min="10752" max="10752" width="4.28515625" style="82" customWidth="1"/>
    <col min="10753" max="10753" width="33.7109375" style="82" customWidth="1"/>
    <col min="10754" max="10756" width="14.5703125" style="82" customWidth="1"/>
    <col min="10757" max="11007" width="11.42578125" style="82"/>
    <col min="11008" max="11008" width="4.28515625" style="82" customWidth="1"/>
    <col min="11009" max="11009" width="33.7109375" style="82" customWidth="1"/>
    <col min="11010" max="11012" width="14.5703125" style="82" customWidth="1"/>
    <col min="11013" max="11263" width="11.42578125" style="82"/>
    <col min="11264" max="11264" width="4.28515625" style="82" customWidth="1"/>
    <col min="11265" max="11265" width="33.7109375" style="82" customWidth="1"/>
    <col min="11266" max="11268" width="14.5703125" style="82" customWidth="1"/>
    <col min="11269" max="11519" width="11.42578125" style="82"/>
    <col min="11520" max="11520" width="4.28515625" style="82" customWidth="1"/>
    <col min="11521" max="11521" width="33.7109375" style="82" customWidth="1"/>
    <col min="11522" max="11524" width="14.5703125" style="82" customWidth="1"/>
    <col min="11525" max="11775" width="11.42578125" style="82"/>
    <col min="11776" max="11776" width="4.28515625" style="82" customWidth="1"/>
    <col min="11777" max="11777" width="33.7109375" style="82" customWidth="1"/>
    <col min="11778" max="11780" width="14.5703125" style="82" customWidth="1"/>
    <col min="11781" max="12031" width="11.42578125" style="82"/>
    <col min="12032" max="12032" width="4.28515625" style="82" customWidth="1"/>
    <col min="12033" max="12033" width="33.7109375" style="82" customWidth="1"/>
    <col min="12034" max="12036" width="14.5703125" style="82" customWidth="1"/>
    <col min="12037" max="12287" width="11.42578125" style="82"/>
    <col min="12288" max="12288" width="4.28515625" style="82" customWidth="1"/>
    <col min="12289" max="12289" width="33.7109375" style="82" customWidth="1"/>
    <col min="12290" max="12292" width="14.5703125" style="82" customWidth="1"/>
    <col min="12293" max="12543" width="11.42578125" style="82"/>
    <col min="12544" max="12544" width="4.28515625" style="82" customWidth="1"/>
    <col min="12545" max="12545" width="33.7109375" style="82" customWidth="1"/>
    <col min="12546" max="12548" width="14.5703125" style="82" customWidth="1"/>
    <col min="12549" max="12799" width="11.42578125" style="82"/>
    <col min="12800" max="12800" width="4.28515625" style="82" customWidth="1"/>
    <col min="12801" max="12801" width="33.7109375" style="82" customWidth="1"/>
    <col min="12802" max="12804" width="14.5703125" style="82" customWidth="1"/>
    <col min="12805" max="13055" width="11.42578125" style="82"/>
    <col min="13056" max="13056" width="4.28515625" style="82" customWidth="1"/>
    <col min="13057" max="13057" width="33.7109375" style="82" customWidth="1"/>
    <col min="13058" max="13060" width="14.5703125" style="82" customWidth="1"/>
    <col min="13061" max="13311" width="11.42578125" style="82"/>
    <col min="13312" max="13312" width="4.28515625" style="82" customWidth="1"/>
    <col min="13313" max="13313" width="33.7109375" style="82" customWidth="1"/>
    <col min="13314" max="13316" width="14.5703125" style="82" customWidth="1"/>
    <col min="13317" max="13567" width="11.42578125" style="82"/>
    <col min="13568" max="13568" width="4.28515625" style="82" customWidth="1"/>
    <col min="13569" max="13569" width="33.7109375" style="82" customWidth="1"/>
    <col min="13570" max="13572" width="14.5703125" style="82" customWidth="1"/>
    <col min="13573" max="13823" width="11.42578125" style="82"/>
    <col min="13824" max="13824" width="4.28515625" style="82" customWidth="1"/>
    <col min="13825" max="13825" width="33.7109375" style="82" customWidth="1"/>
    <col min="13826" max="13828" width="14.5703125" style="82" customWidth="1"/>
    <col min="13829" max="14079" width="11.42578125" style="82"/>
    <col min="14080" max="14080" width="4.28515625" style="82" customWidth="1"/>
    <col min="14081" max="14081" width="33.7109375" style="82" customWidth="1"/>
    <col min="14082" max="14084" width="14.5703125" style="82" customWidth="1"/>
    <col min="14085" max="14335" width="11.42578125" style="82"/>
    <col min="14336" max="14336" width="4.28515625" style="82" customWidth="1"/>
    <col min="14337" max="14337" width="33.7109375" style="82" customWidth="1"/>
    <col min="14338" max="14340" width="14.5703125" style="82" customWidth="1"/>
    <col min="14341" max="14591" width="11.42578125" style="82"/>
    <col min="14592" max="14592" width="4.28515625" style="82" customWidth="1"/>
    <col min="14593" max="14593" width="33.7109375" style="82" customWidth="1"/>
    <col min="14594" max="14596" width="14.5703125" style="82" customWidth="1"/>
    <col min="14597" max="14847" width="11.42578125" style="82"/>
    <col min="14848" max="14848" width="4.28515625" style="82" customWidth="1"/>
    <col min="14849" max="14849" width="33.7109375" style="82" customWidth="1"/>
    <col min="14850" max="14852" width="14.5703125" style="82" customWidth="1"/>
    <col min="14853" max="15103" width="11.42578125" style="82"/>
    <col min="15104" max="15104" width="4.28515625" style="82" customWidth="1"/>
    <col min="15105" max="15105" width="33.7109375" style="82" customWidth="1"/>
    <col min="15106" max="15108" width="14.5703125" style="82" customWidth="1"/>
    <col min="15109" max="15359" width="11.42578125" style="82"/>
    <col min="15360" max="15360" width="4.28515625" style="82" customWidth="1"/>
    <col min="15361" max="15361" width="33.7109375" style="82" customWidth="1"/>
    <col min="15362" max="15364" width="14.5703125" style="82" customWidth="1"/>
    <col min="15365" max="15615" width="11.42578125" style="82"/>
    <col min="15616" max="15616" width="4.28515625" style="82" customWidth="1"/>
    <col min="15617" max="15617" width="33.7109375" style="82" customWidth="1"/>
    <col min="15618" max="15620" width="14.5703125" style="82" customWidth="1"/>
    <col min="15621" max="15871" width="11.42578125" style="82"/>
    <col min="15872" max="15872" width="4.28515625" style="82" customWidth="1"/>
    <col min="15873" max="15873" width="33.7109375" style="82" customWidth="1"/>
    <col min="15874" max="15876" width="14.5703125" style="82" customWidth="1"/>
    <col min="15877" max="16127" width="11.42578125" style="82"/>
    <col min="16128" max="16128" width="4.28515625" style="82" customWidth="1"/>
    <col min="16129" max="16129" width="33.7109375" style="82" customWidth="1"/>
    <col min="16130" max="16132" width="14.5703125" style="82" customWidth="1"/>
    <col min="16133" max="16384" width="11.42578125" style="82"/>
  </cols>
  <sheetData>
    <row r="1" spans="1:52" s="117" customFormat="1" ht="18.75">
      <c r="A1" s="152" t="s">
        <v>132</v>
      </c>
      <c r="B1" s="133"/>
      <c r="C1" s="132"/>
      <c r="D1" s="132"/>
      <c r="E1" s="132"/>
      <c r="F1" s="118"/>
      <c r="G1" s="118"/>
      <c r="H1" s="118"/>
      <c r="I1" s="118"/>
      <c r="J1" s="118"/>
      <c r="K1" s="118"/>
      <c r="L1" s="118"/>
      <c r="M1" s="118"/>
      <c r="AW1" s="119">
        <v>2</v>
      </c>
      <c r="AX1" s="119" t="s">
        <v>81</v>
      </c>
      <c r="AY1" s="119">
        <v>1</v>
      </c>
      <c r="AZ1" s="119" t="s">
        <v>82</v>
      </c>
    </row>
    <row r="2" spans="1:52" s="117" customFormat="1" ht="12.75" thickBot="1">
      <c r="B2" s="133"/>
      <c r="C2" s="132"/>
      <c r="D2" s="132"/>
      <c r="E2" s="132"/>
      <c r="F2" s="118"/>
      <c r="G2" s="118"/>
      <c r="H2" s="118"/>
      <c r="I2" s="118"/>
      <c r="J2" s="118"/>
      <c r="K2" s="118"/>
      <c r="L2" s="118"/>
      <c r="M2" s="118"/>
      <c r="AW2" s="119"/>
      <c r="AX2" s="119" t="s">
        <v>91</v>
      </c>
      <c r="AY2" s="119">
        <v>6</v>
      </c>
      <c r="AZ2" s="119" t="s">
        <v>92</v>
      </c>
    </row>
    <row r="3" spans="1:52" ht="12.75" thickBot="1">
      <c r="A3" s="153" t="s">
        <v>122</v>
      </c>
      <c r="B3" s="154">
        <v>35</v>
      </c>
    </row>
    <row r="4" spans="1:52">
      <c r="B4" s="155"/>
      <c r="C4" s="155"/>
      <c r="D4" s="155"/>
      <c r="E4" s="155"/>
      <c r="F4" s="156"/>
      <c r="G4" s="156"/>
      <c r="H4" s="156"/>
      <c r="I4" s="156"/>
      <c r="J4" s="156"/>
      <c r="K4" s="156"/>
      <c r="L4" s="156"/>
      <c r="M4" s="156"/>
      <c r="N4" s="156"/>
      <c r="O4" s="156"/>
      <c r="P4" s="156"/>
    </row>
    <row r="5" spans="1:52" ht="0.75" customHeight="1">
      <c r="A5" s="157"/>
      <c r="B5" s="155"/>
      <c r="C5" s="155"/>
      <c r="D5" s="155"/>
      <c r="E5" s="155"/>
      <c r="F5" s="156"/>
      <c r="G5" s="156"/>
      <c r="H5" s="156"/>
      <c r="I5" s="156"/>
      <c r="J5" s="156"/>
      <c r="K5" s="156"/>
      <c r="L5" s="156"/>
      <c r="M5" s="156"/>
    </row>
    <row r="6" spans="1:52" ht="27" customHeight="1">
      <c r="A6" s="158"/>
      <c r="B6" s="159" t="s">
        <v>96</v>
      </c>
      <c r="C6" s="159" t="s">
        <v>97</v>
      </c>
      <c r="D6" s="159" t="s">
        <v>98</v>
      </c>
      <c r="E6" s="159" t="s">
        <v>123</v>
      </c>
      <c r="F6" s="159" t="s">
        <v>124</v>
      </c>
      <c r="G6" s="159" t="s">
        <v>125</v>
      </c>
      <c r="H6" s="159" t="s">
        <v>126</v>
      </c>
      <c r="I6" s="159" t="s">
        <v>127</v>
      </c>
      <c r="J6" s="159" t="s">
        <v>128</v>
      </c>
      <c r="K6" s="159" t="s">
        <v>129</v>
      </c>
      <c r="L6" s="159" t="s">
        <v>130</v>
      </c>
      <c r="M6" s="159" t="s">
        <v>131</v>
      </c>
    </row>
    <row r="7" spans="1:52">
      <c r="A7" s="160" t="s">
        <v>99</v>
      </c>
      <c r="B7" s="161">
        <v>100000</v>
      </c>
      <c r="C7" s="161">
        <v>110000</v>
      </c>
      <c r="D7" s="161">
        <v>150000</v>
      </c>
      <c r="E7" s="161">
        <f t="shared" ref="E7:M7" si="0">+D7*1.05</f>
        <v>157500</v>
      </c>
      <c r="F7" s="161">
        <f t="shared" si="0"/>
        <v>165375</v>
      </c>
      <c r="G7" s="161">
        <f t="shared" si="0"/>
        <v>173643.75</v>
      </c>
      <c r="H7" s="161">
        <f t="shared" si="0"/>
        <v>182325.9375</v>
      </c>
      <c r="I7" s="161">
        <f t="shared" si="0"/>
        <v>191442.234375</v>
      </c>
      <c r="J7" s="161">
        <f t="shared" si="0"/>
        <v>201014.34609375001</v>
      </c>
      <c r="K7" s="161">
        <f t="shared" si="0"/>
        <v>211065.06339843752</v>
      </c>
      <c r="L7" s="161">
        <f t="shared" si="0"/>
        <v>221618.31656835941</v>
      </c>
      <c r="M7" s="161">
        <f t="shared" si="0"/>
        <v>232699.2323967774</v>
      </c>
    </row>
    <row r="8" spans="1:52">
      <c r="A8" s="160" t="s">
        <v>100</v>
      </c>
      <c r="B8" s="162">
        <v>20000</v>
      </c>
      <c r="C8" s="161">
        <v>30000</v>
      </c>
      <c r="D8" s="161">
        <v>40000</v>
      </c>
      <c r="E8" s="161">
        <f t="shared" ref="E8:M8" si="1">+D8*1.05</f>
        <v>42000</v>
      </c>
      <c r="F8" s="161">
        <f t="shared" si="1"/>
        <v>44100</v>
      </c>
      <c r="G8" s="161">
        <f t="shared" si="1"/>
        <v>46305</v>
      </c>
      <c r="H8" s="161">
        <f t="shared" si="1"/>
        <v>48620.25</v>
      </c>
      <c r="I8" s="161">
        <f t="shared" si="1"/>
        <v>51051.262500000004</v>
      </c>
      <c r="J8" s="161">
        <f t="shared" si="1"/>
        <v>53603.825625000005</v>
      </c>
      <c r="K8" s="161">
        <f t="shared" si="1"/>
        <v>56284.016906250006</v>
      </c>
      <c r="L8" s="161">
        <f t="shared" si="1"/>
        <v>59098.217751562508</v>
      </c>
      <c r="M8" s="161">
        <f t="shared" si="1"/>
        <v>62053.128639140639</v>
      </c>
    </row>
    <row r="9" spans="1:52">
      <c r="A9" s="160"/>
      <c r="B9" s="162"/>
      <c r="C9" s="161"/>
      <c r="D9" s="161"/>
      <c r="E9" s="161"/>
      <c r="F9" s="161"/>
      <c r="G9" s="161"/>
      <c r="H9" s="161"/>
      <c r="I9" s="161"/>
      <c r="J9" s="161"/>
      <c r="K9" s="161"/>
      <c r="L9" s="161"/>
      <c r="M9" s="161"/>
    </row>
    <row r="10" spans="1:52">
      <c r="A10" s="160"/>
      <c r="B10" s="162"/>
      <c r="C10" s="161"/>
      <c r="D10" s="161"/>
      <c r="E10" s="161"/>
      <c r="F10" s="161"/>
      <c r="G10" s="161"/>
      <c r="H10" s="161"/>
      <c r="I10" s="161"/>
      <c r="J10" s="161"/>
      <c r="K10" s="161"/>
      <c r="L10" s="161"/>
      <c r="M10" s="161"/>
    </row>
    <row r="11" spans="1:52">
      <c r="A11" s="160"/>
      <c r="B11" s="162"/>
      <c r="C11" s="161"/>
      <c r="D11" s="161"/>
      <c r="E11" s="161"/>
      <c r="F11" s="161"/>
      <c r="G11" s="161"/>
      <c r="H11" s="161"/>
      <c r="I11" s="161"/>
      <c r="J11" s="161"/>
      <c r="K11" s="161"/>
      <c r="L11" s="161"/>
      <c r="M11" s="161"/>
    </row>
    <row r="12" spans="1:52">
      <c r="A12" s="160" t="s">
        <v>192</v>
      </c>
      <c r="B12" s="161">
        <v>30000</v>
      </c>
      <c r="C12" s="161">
        <v>33000</v>
      </c>
      <c r="D12" s="161">
        <v>36000</v>
      </c>
      <c r="E12" s="161">
        <f t="shared" ref="E12:M12" si="2">+D12*1.05</f>
        <v>37800</v>
      </c>
      <c r="F12" s="161">
        <f t="shared" si="2"/>
        <v>39690</v>
      </c>
      <c r="G12" s="161">
        <f t="shared" si="2"/>
        <v>41674.5</v>
      </c>
      <c r="H12" s="161">
        <f t="shared" si="2"/>
        <v>43758.224999999999</v>
      </c>
      <c r="I12" s="161">
        <f t="shared" si="2"/>
        <v>45946.136250000003</v>
      </c>
      <c r="J12" s="161">
        <f t="shared" si="2"/>
        <v>48243.443062500002</v>
      </c>
      <c r="K12" s="161">
        <f t="shared" si="2"/>
        <v>50655.615215625003</v>
      </c>
      <c r="L12" s="161">
        <f t="shared" si="2"/>
        <v>53188.395976406253</v>
      </c>
      <c r="M12" s="161">
        <f t="shared" si="2"/>
        <v>55847.815775226569</v>
      </c>
    </row>
    <row r="13" spans="1:52" ht="30" customHeight="1">
      <c r="A13" s="163" t="s">
        <v>101</v>
      </c>
      <c r="B13" s="164">
        <f>SUM(B7:B12)</f>
        <v>150000</v>
      </c>
      <c r="C13" s="164">
        <f>SUM(C7:C12)</f>
        <v>173000</v>
      </c>
      <c r="D13" s="164">
        <f>SUM(D7:D12)</f>
        <v>226000</v>
      </c>
      <c r="E13" s="164">
        <f>SUM(E7:E12)</f>
        <v>237300</v>
      </c>
      <c r="F13" s="164">
        <f>SUM(F7:F12)</f>
        <v>249165</v>
      </c>
      <c r="G13" s="164">
        <f>SUM(G7:G12)</f>
        <v>261623.25</v>
      </c>
      <c r="H13" s="164">
        <f>SUM(H7:H12)</f>
        <v>274704.41249999998</v>
      </c>
      <c r="I13" s="164">
        <f>SUM(I7:I12)</f>
        <v>288439.63312499999</v>
      </c>
      <c r="J13" s="164">
        <f>SUM(J7:J12)</f>
        <v>302861.61478125001</v>
      </c>
      <c r="K13" s="164">
        <f>SUM(K7:K12)</f>
        <v>318004.69552031253</v>
      </c>
      <c r="L13" s="164">
        <f>SUM(L7:L12)</f>
        <v>333904.93029632815</v>
      </c>
      <c r="M13" s="164">
        <f>SUM(M7:M12)</f>
        <v>350600.17681114463</v>
      </c>
    </row>
    <row r="14" spans="1:52">
      <c r="A14" s="160" t="s">
        <v>102</v>
      </c>
      <c r="B14" s="161">
        <f t="shared" ref="B14:M14" si="3">+B7*0.6</f>
        <v>60000</v>
      </c>
      <c r="C14" s="161">
        <f t="shared" si="3"/>
        <v>66000</v>
      </c>
      <c r="D14" s="161">
        <f t="shared" si="3"/>
        <v>90000</v>
      </c>
      <c r="E14" s="161">
        <f t="shared" si="3"/>
        <v>94500</v>
      </c>
      <c r="F14" s="161">
        <f t="shared" si="3"/>
        <v>99225</v>
      </c>
      <c r="G14" s="161">
        <f t="shared" si="3"/>
        <v>104186.25</v>
      </c>
      <c r="H14" s="161">
        <f t="shared" si="3"/>
        <v>109395.5625</v>
      </c>
      <c r="I14" s="161">
        <f t="shared" si="3"/>
        <v>114865.340625</v>
      </c>
      <c r="J14" s="161">
        <f t="shared" si="3"/>
        <v>120608.60765624999</v>
      </c>
      <c r="K14" s="161">
        <f t="shared" si="3"/>
        <v>126639.03803906251</v>
      </c>
      <c r="L14" s="161">
        <f t="shared" si="3"/>
        <v>132970.98994101564</v>
      </c>
      <c r="M14" s="161">
        <f t="shared" si="3"/>
        <v>139619.53943806642</v>
      </c>
    </row>
    <row r="15" spans="1:52">
      <c r="A15" s="160" t="s">
        <v>103</v>
      </c>
      <c r="B15" s="161">
        <f t="shared" ref="B15:M15" si="4">+B8*0.75</f>
        <v>15000</v>
      </c>
      <c r="C15" s="161">
        <f t="shared" si="4"/>
        <v>22500</v>
      </c>
      <c r="D15" s="161">
        <f t="shared" si="4"/>
        <v>30000</v>
      </c>
      <c r="E15" s="161">
        <f t="shared" si="4"/>
        <v>31500</v>
      </c>
      <c r="F15" s="161">
        <f t="shared" si="4"/>
        <v>33075</v>
      </c>
      <c r="G15" s="161">
        <f t="shared" si="4"/>
        <v>34728.75</v>
      </c>
      <c r="H15" s="161">
        <f t="shared" si="4"/>
        <v>36465.1875</v>
      </c>
      <c r="I15" s="161">
        <f t="shared" si="4"/>
        <v>38288.446875000001</v>
      </c>
      <c r="J15" s="161">
        <f t="shared" si="4"/>
        <v>40202.869218750006</v>
      </c>
      <c r="K15" s="161">
        <f t="shared" si="4"/>
        <v>42213.012679687505</v>
      </c>
      <c r="L15" s="161">
        <f t="shared" si="4"/>
        <v>44323.663313671881</v>
      </c>
      <c r="M15" s="161">
        <f t="shared" si="4"/>
        <v>46539.846479355481</v>
      </c>
    </row>
    <row r="16" spans="1:52">
      <c r="A16" s="160"/>
      <c r="B16" s="161"/>
      <c r="C16" s="161"/>
      <c r="D16" s="161"/>
      <c r="E16" s="161"/>
      <c r="F16" s="161"/>
      <c r="G16" s="161"/>
      <c r="H16" s="161"/>
      <c r="I16" s="161"/>
      <c r="J16" s="161"/>
      <c r="K16" s="161"/>
      <c r="L16" s="161"/>
      <c r="M16" s="161"/>
    </row>
    <row r="17" spans="1:13">
      <c r="A17" s="160"/>
      <c r="B17" s="161"/>
      <c r="C17" s="161"/>
      <c r="D17" s="161"/>
      <c r="E17" s="161"/>
      <c r="F17" s="161"/>
      <c r="G17" s="161"/>
      <c r="H17" s="161"/>
      <c r="I17" s="161"/>
      <c r="J17" s="161"/>
      <c r="K17" s="161"/>
      <c r="L17" s="161"/>
      <c r="M17" s="161"/>
    </row>
    <row r="18" spans="1:13">
      <c r="A18" s="160"/>
      <c r="B18" s="161"/>
      <c r="C18" s="161"/>
      <c r="D18" s="161"/>
      <c r="E18" s="161"/>
      <c r="F18" s="161"/>
      <c r="G18" s="161"/>
      <c r="H18" s="161"/>
      <c r="I18" s="161"/>
      <c r="J18" s="161"/>
      <c r="K18" s="161"/>
      <c r="L18" s="161"/>
      <c r="M18" s="161"/>
    </row>
    <row r="19" spans="1:13">
      <c r="A19" s="160" t="s">
        <v>191</v>
      </c>
      <c r="B19" s="161">
        <f t="shared" ref="B19:M19" si="5">+B12*0.8</f>
        <v>24000</v>
      </c>
      <c r="C19" s="161">
        <f t="shared" si="5"/>
        <v>26400</v>
      </c>
      <c r="D19" s="161">
        <f t="shared" si="5"/>
        <v>28800</v>
      </c>
      <c r="E19" s="161">
        <f t="shared" si="5"/>
        <v>30240</v>
      </c>
      <c r="F19" s="161">
        <f t="shared" si="5"/>
        <v>31752</v>
      </c>
      <c r="G19" s="161">
        <f t="shared" si="5"/>
        <v>33339.599999999999</v>
      </c>
      <c r="H19" s="161">
        <f t="shared" si="5"/>
        <v>35006.58</v>
      </c>
      <c r="I19" s="161">
        <f t="shared" si="5"/>
        <v>36756.909000000007</v>
      </c>
      <c r="J19" s="161">
        <f t="shared" si="5"/>
        <v>38594.75445</v>
      </c>
      <c r="K19" s="161">
        <f t="shared" si="5"/>
        <v>40524.492172500002</v>
      </c>
      <c r="L19" s="161">
        <f t="shared" si="5"/>
        <v>42550.716781125004</v>
      </c>
      <c r="M19" s="161">
        <f t="shared" si="5"/>
        <v>44678.252620181258</v>
      </c>
    </row>
    <row r="20" spans="1:13" ht="29.25" customHeight="1">
      <c r="A20" s="163" t="s">
        <v>104</v>
      </c>
      <c r="B20" s="164">
        <f>SUM(B14:B19)</f>
        <v>99000</v>
      </c>
      <c r="C20" s="164">
        <f>SUM(C14:C19)</f>
        <v>114900</v>
      </c>
      <c r="D20" s="164">
        <f>SUM(D14:D19)</f>
        <v>148800</v>
      </c>
      <c r="E20" s="164">
        <f>SUM(E14:E19)</f>
        <v>156240</v>
      </c>
      <c r="F20" s="164">
        <f>SUM(F14:F19)</f>
        <v>164052</v>
      </c>
      <c r="G20" s="164">
        <f>SUM(G14:G19)</f>
        <v>172254.6</v>
      </c>
      <c r="H20" s="164">
        <f>SUM(H14:H19)</f>
        <v>180867.33000000002</v>
      </c>
      <c r="I20" s="164">
        <f>SUM(I14:I19)</f>
        <v>189910.69650000002</v>
      </c>
      <c r="J20" s="164">
        <f>SUM(J14:J19)</f>
        <v>199406.231325</v>
      </c>
      <c r="K20" s="164">
        <f>SUM(K14:K19)</f>
        <v>209376.54289125002</v>
      </c>
      <c r="L20" s="164">
        <f>SUM(L14:L19)</f>
        <v>219845.37003581252</v>
      </c>
      <c r="M20" s="164">
        <f>SUM(M14:M19)</f>
        <v>230837.63853760314</v>
      </c>
    </row>
    <row r="21" spans="1:13" ht="30.75" customHeight="1">
      <c r="A21" s="163" t="s">
        <v>105</v>
      </c>
      <c r="B21" s="164">
        <f t="shared" ref="B21:M21" si="6">IF(B13="","",IF(B20="","",B13-B20))</f>
        <v>51000</v>
      </c>
      <c r="C21" s="164">
        <f t="shared" si="6"/>
        <v>58100</v>
      </c>
      <c r="D21" s="164">
        <f t="shared" si="6"/>
        <v>77200</v>
      </c>
      <c r="E21" s="164">
        <f t="shared" si="6"/>
        <v>81060</v>
      </c>
      <c r="F21" s="164">
        <f t="shared" si="6"/>
        <v>85113</v>
      </c>
      <c r="G21" s="164">
        <f t="shared" si="6"/>
        <v>89368.65</v>
      </c>
      <c r="H21" s="164">
        <f t="shared" si="6"/>
        <v>93837.08249999996</v>
      </c>
      <c r="I21" s="164">
        <f t="shared" si="6"/>
        <v>98528.936624999973</v>
      </c>
      <c r="J21" s="164">
        <f t="shared" si="6"/>
        <v>103455.38345625001</v>
      </c>
      <c r="K21" s="164">
        <f t="shared" si="6"/>
        <v>108628.1526290625</v>
      </c>
      <c r="L21" s="164">
        <f t="shared" si="6"/>
        <v>114059.56026051563</v>
      </c>
      <c r="M21" s="164">
        <f t="shared" si="6"/>
        <v>119762.53827354149</v>
      </c>
    </row>
    <row r="22" spans="1:13" ht="12" customHeight="1">
      <c r="A22" s="160" t="s">
        <v>133</v>
      </c>
      <c r="B22" s="165">
        <f t="shared" ref="B22:M22" si="7">+B13*0.05</f>
        <v>7500</v>
      </c>
      <c r="C22" s="165">
        <f t="shared" si="7"/>
        <v>8650</v>
      </c>
      <c r="D22" s="165">
        <f t="shared" si="7"/>
        <v>11300</v>
      </c>
      <c r="E22" s="165">
        <f t="shared" si="7"/>
        <v>11865</v>
      </c>
      <c r="F22" s="165">
        <f t="shared" si="7"/>
        <v>12458.25</v>
      </c>
      <c r="G22" s="165">
        <f t="shared" si="7"/>
        <v>13081.1625</v>
      </c>
      <c r="H22" s="165">
        <f t="shared" si="7"/>
        <v>13735.220625</v>
      </c>
      <c r="I22" s="165">
        <f t="shared" si="7"/>
        <v>14421.98165625</v>
      </c>
      <c r="J22" s="165">
        <f t="shared" si="7"/>
        <v>15143.080739062501</v>
      </c>
      <c r="K22" s="165">
        <f t="shared" si="7"/>
        <v>15900.234776015626</v>
      </c>
      <c r="L22" s="165">
        <f t="shared" si="7"/>
        <v>16695.246514816408</v>
      </c>
      <c r="M22" s="165">
        <f t="shared" si="7"/>
        <v>17530.008840557231</v>
      </c>
    </row>
    <row r="23" spans="1:13" ht="12" customHeight="1">
      <c r="A23" s="160" t="s">
        <v>134</v>
      </c>
      <c r="B23" s="165"/>
      <c r="C23" s="165"/>
      <c r="D23" s="165"/>
      <c r="E23" s="165"/>
      <c r="F23" s="165"/>
      <c r="G23" s="165"/>
      <c r="H23" s="165"/>
      <c r="I23" s="165"/>
      <c r="J23" s="165"/>
      <c r="K23" s="165"/>
      <c r="L23" s="165"/>
      <c r="M23" s="165"/>
    </row>
    <row r="24" spans="1:13" ht="12" customHeight="1">
      <c r="A24" s="160" t="s">
        <v>135</v>
      </c>
      <c r="B24" s="165"/>
      <c r="C24" s="165"/>
      <c r="D24" s="165"/>
      <c r="E24" s="165"/>
      <c r="F24" s="165"/>
      <c r="G24" s="165"/>
      <c r="H24" s="165"/>
      <c r="I24" s="165"/>
      <c r="J24" s="165"/>
      <c r="K24" s="165"/>
      <c r="L24" s="165"/>
      <c r="M24" s="165"/>
    </row>
    <row r="25" spans="1:13" ht="12" customHeight="1">
      <c r="A25" s="160" t="s">
        <v>190</v>
      </c>
      <c r="B25" s="165"/>
      <c r="C25" s="165"/>
      <c r="D25" s="165"/>
      <c r="E25" s="165"/>
      <c r="F25" s="165"/>
      <c r="G25" s="165"/>
      <c r="H25" s="165"/>
      <c r="I25" s="165"/>
      <c r="J25" s="165"/>
      <c r="K25" s="165"/>
      <c r="L25" s="165"/>
      <c r="M25" s="165"/>
    </row>
    <row r="26" spans="1:13" ht="12" customHeight="1">
      <c r="A26" s="160" t="s">
        <v>190</v>
      </c>
      <c r="B26" s="165"/>
      <c r="C26" s="165"/>
      <c r="D26" s="165"/>
      <c r="E26" s="165"/>
      <c r="F26" s="165"/>
      <c r="G26" s="165"/>
      <c r="H26" s="165"/>
      <c r="I26" s="165"/>
      <c r="J26" s="165"/>
      <c r="K26" s="165"/>
      <c r="L26" s="165"/>
      <c r="M26" s="165"/>
    </row>
    <row r="27" spans="1:13" ht="12" customHeight="1">
      <c r="A27" s="160" t="s">
        <v>190</v>
      </c>
      <c r="B27" s="165"/>
      <c r="C27" s="165"/>
      <c r="D27" s="165"/>
      <c r="E27" s="165"/>
      <c r="F27" s="165"/>
      <c r="G27" s="165"/>
      <c r="H27" s="165"/>
      <c r="I27" s="165"/>
      <c r="J27" s="165"/>
      <c r="K27" s="165"/>
      <c r="L27" s="165"/>
      <c r="M27" s="165"/>
    </row>
    <row r="28" spans="1:13" ht="12" customHeight="1">
      <c r="A28" s="166" t="s">
        <v>50</v>
      </c>
      <c r="B28" s="167">
        <v>10000</v>
      </c>
      <c r="C28" s="167">
        <v>10000</v>
      </c>
      <c r="D28" s="167">
        <v>10000</v>
      </c>
      <c r="E28" s="167">
        <v>10000</v>
      </c>
      <c r="F28" s="167">
        <v>10000</v>
      </c>
      <c r="G28" s="167">
        <v>10000</v>
      </c>
      <c r="H28" s="167">
        <v>10000</v>
      </c>
      <c r="I28" s="167">
        <v>10000</v>
      </c>
      <c r="J28" s="167">
        <v>10000</v>
      </c>
      <c r="K28" s="167">
        <v>10000</v>
      </c>
      <c r="L28" s="167">
        <v>10000</v>
      </c>
      <c r="M28" s="167">
        <v>10000</v>
      </c>
    </row>
    <row r="29" spans="1:13" ht="44.25" customHeight="1">
      <c r="A29" s="168" t="s">
        <v>136</v>
      </c>
      <c r="B29" s="164">
        <f>IF(B21="","",B21-SUM(B22:B28))</f>
        <v>33500</v>
      </c>
      <c r="C29" s="164">
        <f t="shared" ref="C29:M29" si="8">IF(C21="","",C21-SUM(C22:C28))</f>
        <v>39450</v>
      </c>
      <c r="D29" s="164">
        <f t="shared" si="8"/>
        <v>55900</v>
      </c>
      <c r="E29" s="164">
        <f t="shared" si="8"/>
        <v>59195</v>
      </c>
      <c r="F29" s="164">
        <f t="shared" si="8"/>
        <v>62654.75</v>
      </c>
      <c r="G29" s="164">
        <f t="shared" si="8"/>
        <v>66287.487499999988</v>
      </c>
      <c r="H29" s="164">
        <f t="shared" si="8"/>
        <v>70101.861874999959</v>
      </c>
      <c r="I29" s="164">
        <f t="shared" si="8"/>
        <v>74106.954968749982</v>
      </c>
      <c r="J29" s="164">
        <f t="shared" si="8"/>
        <v>78312.302717187515</v>
      </c>
      <c r="K29" s="164">
        <f t="shared" si="8"/>
        <v>82727.917853046878</v>
      </c>
      <c r="L29" s="164">
        <f t="shared" si="8"/>
        <v>87364.313745699226</v>
      </c>
      <c r="M29" s="164">
        <f t="shared" si="8"/>
        <v>92232.529432984258</v>
      </c>
    </row>
    <row r="30" spans="1:13" s="171" customFormat="1" ht="12" customHeight="1">
      <c r="A30" s="169" t="s">
        <v>106</v>
      </c>
      <c r="B30" s="170"/>
      <c r="C30" s="170"/>
      <c r="D30" s="170"/>
      <c r="E30" s="170"/>
      <c r="F30" s="170"/>
      <c r="G30" s="170"/>
      <c r="H30" s="170"/>
      <c r="I30" s="170"/>
      <c r="J30" s="170"/>
      <c r="K30" s="170"/>
      <c r="L30" s="170"/>
      <c r="M30" s="170"/>
    </row>
    <row r="31" spans="1:13" s="171" customFormat="1" ht="12" customHeight="1">
      <c r="A31" s="169" t="s">
        <v>50</v>
      </c>
      <c r="B31" s="167">
        <v>10000</v>
      </c>
      <c r="C31" s="167">
        <v>10000</v>
      </c>
      <c r="D31" s="167">
        <v>10000</v>
      </c>
      <c r="E31" s="167">
        <v>10000</v>
      </c>
      <c r="F31" s="167">
        <v>10000</v>
      </c>
      <c r="G31" s="167">
        <v>10000</v>
      </c>
      <c r="H31" s="167">
        <v>10000</v>
      </c>
      <c r="I31" s="167">
        <v>10000</v>
      </c>
      <c r="J31" s="167">
        <v>10000</v>
      </c>
      <c r="K31" s="167">
        <v>10000</v>
      </c>
      <c r="L31" s="167">
        <v>10000</v>
      </c>
      <c r="M31" s="167">
        <v>10000</v>
      </c>
    </row>
    <row r="32" spans="1:13" s="171" customFormat="1" ht="12" customHeight="1">
      <c r="A32" s="169" t="s">
        <v>190</v>
      </c>
      <c r="B32" s="167"/>
      <c r="C32" s="167"/>
      <c r="D32" s="167"/>
      <c r="E32" s="167"/>
      <c r="F32" s="167"/>
      <c r="G32" s="167"/>
      <c r="H32" s="167"/>
      <c r="I32" s="167"/>
      <c r="J32" s="167"/>
      <c r="K32" s="167"/>
      <c r="L32" s="167"/>
      <c r="M32" s="167"/>
    </row>
    <row r="33" spans="1:13" s="171" customFormat="1" ht="12" customHeight="1">
      <c r="A33" s="169" t="s">
        <v>190</v>
      </c>
      <c r="B33" s="167"/>
      <c r="C33" s="167"/>
      <c r="D33" s="167"/>
      <c r="E33" s="167"/>
      <c r="F33" s="167"/>
      <c r="G33" s="167"/>
      <c r="H33" s="167"/>
      <c r="I33" s="167"/>
      <c r="J33" s="167"/>
      <c r="K33" s="167"/>
      <c r="L33" s="167"/>
      <c r="M33" s="167"/>
    </row>
    <row r="34" spans="1:13" s="171" customFormat="1" ht="12" customHeight="1">
      <c r="A34" s="169" t="s">
        <v>190</v>
      </c>
      <c r="B34" s="167"/>
      <c r="C34" s="167"/>
      <c r="D34" s="167"/>
      <c r="E34" s="167"/>
      <c r="F34" s="167"/>
      <c r="G34" s="167"/>
      <c r="H34" s="167"/>
      <c r="I34" s="167"/>
      <c r="J34" s="167"/>
      <c r="K34" s="167"/>
      <c r="L34" s="167"/>
      <c r="M34" s="167"/>
    </row>
    <row r="35" spans="1:13" s="171" customFormat="1" ht="12" customHeight="1">
      <c r="A35" s="169" t="s">
        <v>107</v>
      </c>
      <c r="B35" s="170">
        <v>5000</v>
      </c>
      <c r="C35" s="170">
        <v>5000</v>
      </c>
      <c r="D35" s="170">
        <v>5000</v>
      </c>
      <c r="E35" s="170">
        <v>5000</v>
      </c>
      <c r="F35" s="170">
        <v>5000</v>
      </c>
      <c r="G35" s="170">
        <v>5000</v>
      </c>
      <c r="H35" s="170">
        <v>5000</v>
      </c>
      <c r="I35" s="170">
        <v>5000</v>
      </c>
      <c r="J35" s="170">
        <v>5000</v>
      </c>
      <c r="K35" s="170">
        <v>5000</v>
      </c>
      <c r="L35" s="170">
        <v>5000</v>
      </c>
      <c r="M35" s="170">
        <v>5000</v>
      </c>
    </row>
    <row r="36" spans="1:13" ht="40.5" customHeight="1">
      <c r="A36" s="168" t="s">
        <v>137</v>
      </c>
      <c r="B36" s="164">
        <f>IF(B29="","",B29+B30-SUM(B31:B35))</f>
        <v>18500</v>
      </c>
      <c r="C36" s="164">
        <f>IF(C29="","",C29+C30-SUM(C31:C35))</f>
        <v>24450</v>
      </c>
      <c r="D36" s="164">
        <f>IF(D29="","",D29+D30-SUM(D31:D35))</f>
        <v>40900</v>
      </c>
      <c r="E36" s="164">
        <f t="shared" ref="E36:M36" si="9">IF(E29="","",E29+E30-SUM(E31:E35))</f>
        <v>44195</v>
      </c>
      <c r="F36" s="164">
        <f t="shared" si="9"/>
        <v>47654.75</v>
      </c>
      <c r="G36" s="164">
        <f t="shared" si="9"/>
        <v>51287.487499999988</v>
      </c>
      <c r="H36" s="164">
        <f t="shared" si="9"/>
        <v>55101.861874999959</v>
      </c>
      <c r="I36" s="164">
        <f t="shared" si="9"/>
        <v>59106.954968749982</v>
      </c>
      <c r="J36" s="164">
        <f t="shared" si="9"/>
        <v>63312.302717187515</v>
      </c>
      <c r="K36" s="164">
        <f t="shared" si="9"/>
        <v>67727.917853046878</v>
      </c>
      <c r="L36" s="164">
        <f t="shared" si="9"/>
        <v>72364.313745699226</v>
      </c>
      <c r="M36" s="164">
        <f t="shared" si="9"/>
        <v>77232.529432984258</v>
      </c>
    </row>
    <row r="37" spans="1:13" s="46" customFormat="1" ht="17.25" customHeight="1">
      <c r="A37" s="166" t="s">
        <v>138</v>
      </c>
      <c r="B37" s="174">
        <f t="shared" ref="B37:M37" si="10">IF(B36="","",$B$3/100*B36)</f>
        <v>6475</v>
      </c>
      <c r="C37" s="174">
        <f t="shared" si="10"/>
        <v>8557.5</v>
      </c>
      <c r="D37" s="174">
        <f t="shared" si="10"/>
        <v>14315</v>
      </c>
      <c r="E37" s="174">
        <f t="shared" si="10"/>
        <v>15468.249999999998</v>
      </c>
      <c r="F37" s="174">
        <f t="shared" si="10"/>
        <v>16679.162499999999</v>
      </c>
      <c r="G37" s="174">
        <f t="shared" si="10"/>
        <v>17950.620624999996</v>
      </c>
      <c r="H37" s="174">
        <f t="shared" si="10"/>
        <v>19285.651656249986</v>
      </c>
      <c r="I37" s="174">
        <f t="shared" si="10"/>
        <v>20687.434239062492</v>
      </c>
      <c r="J37" s="174">
        <f t="shared" si="10"/>
        <v>22159.305951015627</v>
      </c>
      <c r="K37" s="174">
        <f t="shared" si="10"/>
        <v>23704.771248566405</v>
      </c>
      <c r="L37" s="174">
        <f t="shared" si="10"/>
        <v>25327.509810994728</v>
      </c>
      <c r="M37" s="174">
        <f t="shared" si="10"/>
        <v>27031.385301544487</v>
      </c>
    </row>
    <row r="38" spans="1:13" ht="37.5" customHeight="1">
      <c r="A38" s="172" t="s">
        <v>109</v>
      </c>
      <c r="B38" s="173">
        <f t="shared" ref="B38:M38" si="11">IF(B36="","",B36-B37)</f>
        <v>12025</v>
      </c>
      <c r="C38" s="173">
        <f t="shared" si="11"/>
        <v>15892.5</v>
      </c>
      <c r="D38" s="173">
        <f t="shared" si="11"/>
        <v>26585</v>
      </c>
      <c r="E38" s="173">
        <f t="shared" si="11"/>
        <v>28726.75</v>
      </c>
      <c r="F38" s="173">
        <f t="shared" si="11"/>
        <v>30975.587500000001</v>
      </c>
      <c r="G38" s="173">
        <f t="shared" si="11"/>
        <v>33336.866874999992</v>
      </c>
      <c r="H38" s="173">
        <f t="shared" si="11"/>
        <v>35816.210218749969</v>
      </c>
      <c r="I38" s="173">
        <f t="shared" si="11"/>
        <v>38419.520729687487</v>
      </c>
      <c r="J38" s="173">
        <f t="shared" si="11"/>
        <v>41152.996766171884</v>
      </c>
      <c r="K38" s="173">
        <f t="shared" si="11"/>
        <v>44023.146604480469</v>
      </c>
      <c r="L38" s="173">
        <f t="shared" si="11"/>
        <v>47036.803934704498</v>
      </c>
      <c r="M38" s="173">
        <f t="shared" si="11"/>
        <v>50201.144131439767</v>
      </c>
    </row>
    <row r="40" spans="1:13">
      <c r="D40" s="155"/>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N369"/>
  <sheetViews>
    <sheetView workbookViewId="0">
      <pane ySplit="9" topLeftCell="A10" activePane="bottomLeft" state="frozen"/>
      <selection pane="bottomLeft" activeCell="A10" sqref="A10"/>
    </sheetView>
  </sheetViews>
  <sheetFormatPr baseColWidth="10" defaultRowHeight="12"/>
  <cols>
    <col min="1" max="1" width="3.85546875" style="82" customWidth="1"/>
    <col min="2" max="2" width="16.28515625" style="82" customWidth="1"/>
    <col min="3" max="9" width="14.28515625" style="98" customWidth="1"/>
    <col min="10" max="10" width="11" style="98" customWidth="1"/>
    <col min="11" max="11" width="4.140625" style="98" customWidth="1"/>
    <col min="12" max="12" width="13.140625" style="82" customWidth="1"/>
    <col min="13" max="257" width="11.42578125" style="82"/>
    <col min="258" max="258" width="4.140625" style="82" customWidth="1"/>
    <col min="259" max="259" width="17.42578125" style="82" customWidth="1"/>
    <col min="260" max="260" width="19.140625" style="82" customWidth="1"/>
    <col min="261" max="261" width="15.140625" style="82" customWidth="1"/>
    <col min="262" max="262" width="15" style="82" customWidth="1"/>
    <col min="263" max="263" width="12.42578125" style="82" customWidth="1"/>
    <col min="264" max="264" width="11.42578125" style="82"/>
    <col min="265" max="265" width="14.42578125" style="82" customWidth="1"/>
    <col min="266" max="266" width="11" style="82" customWidth="1"/>
    <col min="267" max="267" width="4.140625" style="82" customWidth="1"/>
    <col min="268" max="268" width="13.140625" style="82" customWidth="1"/>
    <col min="269" max="513" width="11.42578125" style="82"/>
    <col min="514" max="514" width="4.140625" style="82" customWidth="1"/>
    <col min="515" max="515" width="17.42578125" style="82" customWidth="1"/>
    <col min="516" max="516" width="19.140625" style="82" customWidth="1"/>
    <col min="517" max="517" width="15.140625" style="82" customWidth="1"/>
    <col min="518" max="518" width="15" style="82" customWidth="1"/>
    <col min="519" max="519" width="12.42578125" style="82" customWidth="1"/>
    <col min="520" max="520" width="11.42578125" style="82"/>
    <col min="521" max="521" width="14.42578125" style="82" customWidth="1"/>
    <col min="522" max="522" width="11" style="82" customWidth="1"/>
    <col min="523" max="523" width="4.140625" style="82" customWidth="1"/>
    <col min="524" max="524" width="13.140625" style="82" customWidth="1"/>
    <col min="525" max="769" width="11.42578125" style="82"/>
    <col min="770" max="770" width="4.140625" style="82" customWidth="1"/>
    <col min="771" max="771" width="17.42578125" style="82" customWidth="1"/>
    <col min="772" max="772" width="19.140625" style="82" customWidth="1"/>
    <col min="773" max="773" width="15.140625" style="82" customWidth="1"/>
    <col min="774" max="774" width="15" style="82" customWidth="1"/>
    <col min="775" max="775" width="12.42578125" style="82" customWidth="1"/>
    <col min="776" max="776" width="11.42578125" style="82"/>
    <col min="777" max="777" width="14.42578125" style="82" customWidth="1"/>
    <col min="778" max="778" width="11" style="82" customWidth="1"/>
    <col min="779" max="779" width="4.140625" style="82" customWidth="1"/>
    <col min="780" max="780" width="13.140625" style="82" customWidth="1"/>
    <col min="781" max="1025" width="11.42578125" style="82"/>
    <col min="1026" max="1026" width="4.140625" style="82" customWidth="1"/>
    <col min="1027" max="1027" width="17.42578125" style="82" customWidth="1"/>
    <col min="1028" max="1028" width="19.140625" style="82" customWidth="1"/>
    <col min="1029" max="1029" width="15.140625" style="82" customWidth="1"/>
    <col min="1030" max="1030" width="15" style="82" customWidth="1"/>
    <col min="1031" max="1031" width="12.42578125" style="82" customWidth="1"/>
    <col min="1032" max="1032" width="11.42578125" style="82"/>
    <col min="1033" max="1033" width="14.42578125" style="82" customWidth="1"/>
    <col min="1034" max="1034" width="11" style="82" customWidth="1"/>
    <col min="1035" max="1035" width="4.140625" style="82" customWidth="1"/>
    <col min="1036" max="1036" width="13.140625" style="82" customWidth="1"/>
    <col min="1037" max="1281" width="11.42578125" style="82"/>
    <col min="1282" max="1282" width="4.140625" style="82" customWidth="1"/>
    <col min="1283" max="1283" width="17.42578125" style="82" customWidth="1"/>
    <col min="1284" max="1284" width="19.140625" style="82" customWidth="1"/>
    <col min="1285" max="1285" width="15.140625" style="82" customWidth="1"/>
    <col min="1286" max="1286" width="15" style="82" customWidth="1"/>
    <col min="1287" max="1287" width="12.42578125" style="82" customWidth="1"/>
    <col min="1288" max="1288" width="11.42578125" style="82"/>
    <col min="1289" max="1289" width="14.42578125" style="82" customWidth="1"/>
    <col min="1290" max="1290" width="11" style="82" customWidth="1"/>
    <col min="1291" max="1291" width="4.140625" style="82" customWidth="1"/>
    <col min="1292" max="1292" width="13.140625" style="82" customWidth="1"/>
    <col min="1293" max="1537" width="11.42578125" style="82"/>
    <col min="1538" max="1538" width="4.140625" style="82" customWidth="1"/>
    <col min="1539" max="1539" width="17.42578125" style="82" customWidth="1"/>
    <col min="1540" max="1540" width="19.140625" style="82" customWidth="1"/>
    <col min="1541" max="1541" width="15.140625" style="82" customWidth="1"/>
    <col min="1542" max="1542" width="15" style="82" customWidth="1"/>
    <col min="1543" max="1543" width="12.42578125" style="82" customWidth="1"/>
    <col min="1544" max="1544" width="11.42578125" style="82"/>
    <col min="1545" max="1545" width="14.42578125" style="82" customWidth="1"/>
    <col min="1546" max="1546" width="11" style="82" customWidth="1"/>
    <col min="1547" max="1547" width="4.140625" style="82" customWidth="1"/>
    <col min="1548" max="1548" width="13.140625" style="82" customWidth="1"/>
    <col min="1549" max="1793" width="11.42578125" style="82"/>
    <col min="1794" max="1794" width="4.140625" style="82" customWidth="1"/>
    <col min="1795" max="1795" width="17.42578125" style="82" customWidth="1"/>
    <col min="1796" max="1796" width="19.140625" style="82" customWidth="1"/>
    <col min="1797" max="1797" width="15.140625" style="82" customWidth="1"/>
    <col min="1798" max="1798" width="15" style="82" customWidth="1"/>
    <col min="1799" max="1799" width="12.42578125" style="82" customWidth="1"/>
    <col min="1800" max="1800" width="11.42578125" style="82"/>
    <col min="1801" max="1801" width="14.42578125" style="82" customWidth="1"/>
    <col min="1802" max="1802" width="11" style="82" customWidth="1"/>
    <col min="1803" max="1803" width="4.140625" style="82" customWidth="1"/>
    <col min="1804" max="1804" width="13.140625" style="82" customWidth="1"/>
    <col min="1805" max="2049" width="11.42578125" style="82"/>
    <col min="2050" max="2050" width="4.140625" style="82" customWidth="1"/>
    <col min="2051" max="2051" width="17.42578125" style="82" customWidth="1"/>
    <col min="2052" max="2052" width="19.140625" style="82" customWidth="1"/>
    <col min="2053" max="2053" width="15.140625" style="82" customWidth="1"/>
    <col min="2054" max="2054" width="15" style="82" customWidth="1"/>
    <col min="2055" max="2055" width="12.42578125" style="82" customWidth="1"/>
    <col min="2056" max="2056" width="11.42578125" style="82"/>
    <col min="2057" max="2057" width="14.42578125" style="82" customWidth="1"/>
    <col min="2058" max="2058" width="11" style="82" customWidth="1"/>
    <col min="2059" max="2059" width="4.140625" style="82" customWidth="1"/>
    <col min="2060" max="2060" width="13.140625" style="82" customWidth="1"/>
    <col min="2061" max="2305" width="11.42578125" style="82"/>
    <col min="2306" max="2306" width="4.140625" style="82" customWidth="1"/>
    <col min="2307" max="2307" width="17.42578125" style="82" customWidth="1"/>
    <col min="2308" max="2308" width="19.140625" style="82" customWidth="1"/>
    <col min="2309" max="2309" width="15.140625" style="82" customWidth="1"/>
    <col min="2310" max="2310" width="15" style="82" customWidth="1"/>
    <col min="2311" max="2311" width="12.42578125" style="82" customWidth="1"/>
    <col min="2312" max="2312" width="11.42578125" style="82"/>
    <col min="2313" max="2313" width="14.42578125" style="82" customWidth="1"/>
    <col min="2314" max="2314" width="11" style="82" customWidth="1"/>
    <col min="2315" max="2315" width="4.140625" style="82" customWidth="1"/>
    <col min="2316" max="2316" width="13.140625" style="82" customWidth="1"/>
    <col min="2317" max="2561" width="11.42578125" style="82"/>
    <col min="2562" max="2562" width="4.140625" style="82" customWidth="1"/>
    <col min="2563" max="2563" width="17.42578125" style="82" customWidth="1"/>
    <col min="2564" max="2564" width="19.140625" style="82" customWidth="1"/>
    <col min="2565" max="2565" width="15.140625" style="82" customWidth="1"/>
    <col min="2566" max="2566" width="15" style="82" customWidth="1"/>
    <col min="2567" max="2567" width="12.42578125" style="82" customWidth="1"/>
    <col min="2568" max="2568" width="11.42578125" style="82"/>
    <col min="2569" max="2569" width="14.42578125" style="82" customWidth="1"/>
    <col min="2570" max="2570" width="11" style="82" customWidth="1"/>
    <col min="2571" max="2571" width="4.140625" style="82" customWidth="1"/>
    <col min="2572" max="2572" width="13.140625" style="82" customWidth="1"/>
    <col min="2573" max="2817" width="11.42578125" style="82"/>
    <col min="2818" max="2818" width="4.140625" style="82" customWidth="1"/>
    <col min="2819" max="2819" width="17.42578125" style="82" customWidth="1"/>
    <col min="2820" max="2820" width="19.140625" style="82" customWidth="1"/>
    <col min="2821" max="2821" width="15.140625" style="82" customWidth="1"/>
    <col min="2822" max="2822" width="15" style="82" customWidth="1"/>
    <col min="2823" max="2823" width="12.42578125" style="82" customWidth="1"/>
    <col min="2824" max="2824" width="11.42578125" style="82"/>
    <col min="2825" max="2825" width="14.42578125" style="82" customWidth="1"/>
    <col min="2826" max="2826" width="11" style="82" customWidth="1"/>
    <col min="2827" max="2827" width="4.140625" style="82" customWidth="1"/>
    <col min="2828" max="2828" width="13.140625" style="82" customWidth="1"/>
    <col min="2829" max="3073" width="11.42578125" style="82"/>
    <col min="3074" max="3074" width="4.140625" style="82" customWidth="1"/>
    <col min="3075" max="3075" width="17.42578125" style="82" customWidth="1"/>
    <col min="3076" max="3076" width="19.140625" style="82" customWidth="1"/>
    <col min="3077" max="3077" width="15.140625" style="82" customWidth="1"/>
    <col min="3078" max="3078" width="15" style="82" customWidth="1"/>
    <col min="3079" max="3079" width="12.42578125" style="82" customWidth="1"/>
    <col min="3080" max="3080" width="11.42578125" style="82"/>
    <col min="3081" max="3081" width="14.42578125" style="82" customWidth="1"/>
    <col min="3082" max="3082" width="11" style="82" customWidth="1"/>
    <col min="3083" max="3083" width="4.140625" style="82" customWidth="1"/>
    <col min="3084" max="3084" width="13.140625" style="82" customWidth="1"/>
    <col min="3085" max="3329" width="11.42578125" style="82"/>
    <col min="3330" max="3330" width="4.140625" style="82" customWidth="1"/>
    <col min="3331" max="3331" width="17.42578125" style="82" customWidth="1"/>
    <col min="3332" max="3332" width="19.140625" style="82" customWidth="1"/>
    <col min="3333" max="3333" width="15.140625" style="82" customWidth="1"/>
    <col min="3334" max="3334" width="15" style="82" customWidth="1"/>
    <col min="3335" max="3335" width="12.42578125" style="82" customWidth="1"/>
    <col min="3336" max="3336" width="11.42578125" style="82"/>
    <col min="3337" max="3337" width="14.42578125" style="82" customWidth="1"/>
    <col min="3338" max="3338" width="11" style="82" customWidth="1"/>
    <col min="3339" max="3339" width="4.140625" style="82" customWidth="1"/>
    <col min="3340" max="3340" width="13.140625" style="82" customWidth="1"/>
    <col min="3341" max="3585" width="11.42578125" style="82"/>
    <col min="3586" max="3586" width="4.140625" style="82" customWidth="1"/>
    <col min="3587" max="3587" width="17.42578125" style="82" customWidth="1"/>
    <col min="3588" max="3588" width="19.140625" style="82" customWidth="1"/>
    <col min="3589" max="3589" width="15.140625" style="82" customWidth="1"/>
    <col min="3590" max="3590" width="15" style="82" customWidth="1"/>
    <col min="3591" max="3591" width="12.42578125" style="82" customWidth="1"/>
    <col min="3592" max="3592" width="11.42578125" style="82"/>
    <col min="3593" max="3593" width="14.42578125" style="82" customWidth="1"/>
    <col min="3594" max="3594" width="11" style="82" customWidth="1"/>
    <col min="3595" max="3595" width="4.140625" style="82" customWidth="1"/>
    <col min="3596" max="3596" width="13.140625" style="82" customWidth="1"/>
    <col min="3597" max="3841" width="11.42578125" style="82"/>
    <col min="3842" max="3842" width="4.140625" style="82" customWidth="1"/>
    <col min="3843" max="3843" width="17.42578125" style="82" customWidth="1"/>
    <col min="3844" max="3844" width="19.140625" style="82" customWidth="1"/>
    <col min="3845" max="3845" width="15.140625" style="82" customWidth="1"/>
    <col min="3846" max="3846" width="15" style="82" customWidth="1"/>
    <col min="3847" max="3847" width="12.42578125" style="82" customWidth="1"/>
    <col min="3848" max="3848" width="11.42578125" style="82"/>
    <col min="3849" max="3849" width="14.42578125" style="82" customWidth="1"/>
    <col min="3850" max="3850" width="11" style="82" customWidth="1"/>
    <col min="3851" max="3851" width="4.140625" style="82" customWidth="1"/>
    <col min="3852" max="3852" width="13.140625" style="82" customWidth="1"/>
    <col min="3853" max="4097" width="11.42578125" style="82"/>
    <col min="4098" max="4098" width="4.140625" style="82" customWidth="1"/>
    <col min="4099" max="4099" width="17.42578125" style="82" customWidth="1"/>
    <col min="4100" max="4100" width="19.140625" style="82" customWidth="1"/>
    <col min="4101" max="4101" width="15.140625" style="82" customWidth="1"/>
    <col min="4102" max="4102" width="15" style="82" customWidth="1"/>
    <col min="4103" max="4103" width="12.42578125" style="82" customWidth="1"/>
    <col min="4104" max="4104" width="11.42578125" style="82"/>
    <col min="4105" max="4105" width="14.42578125" style="82" customWidth="1"/>
    <col min="4106" max="4106" width="11" style="82" customWidth="1"/>
    <col min="4107" max="4107" width="4.140625" style="82" customWidth="1"/>
    <col min="4108" max="4108" width="13.140625" style="82" customWidth="1"/>
    <col min="4109" max="4353" width="11.42578125" style="82"/>
    <col min="4354" max="4354" width="4.140625" style="82" customWidth="1"/>
    <col min="4355" max="4355" width="17.42578125" style="82" customWidth="1"/>
    <col min="4356" max="4356" width="19.140625" style="82" customWidth="1"/>
    <col min="4357" max="4357" width="15.140625" style="82" customWidth="1"/>
    <col min="4358" max="4358" width="15" style="82" customWidth="1"/>
    <col min="4359" max="4359" width="12.42578125" style="82" customWidth="1"/>
    <col min="4360" max="4360" width="11.42578125" style="82"/>
    <col min="4361" max="4361" width="14.42578125" style="82" customWidth="1"/>
    <col min="4362" max="4362" width="11" style="82" customWidth="1"/>
    <col min="4363" max="4363" width="4.140625" style="82" customWidth="1"/>
    <col min="4364" max="4364" width="13.140625" style="82" customWidth="1"/>
    <col min="4365" max="4609" width="11.42578125" style="82"/>
    <col min="4610" max="4610" width="4.140625" style="82" customWidth="1"/>
    <col min="4611" max="4611" width="17.42578125" style="82" customWidth="1"/>
    <col min="4612" max="4612" width="19.140625" style="82" customWidth="1"/>
    <col min="4613" max="4613" width="15.140625" style="82" customWidth="1"/>
    <col min="4614" max="4614" width="15" style="82" customWidth="1"/>
    <col min="4615" max="4615" width="12.42578125" style="82" customWidth="1"/>
    <col min="4616" max="4616" width="11.42578125" style="82"/>
    <col min="4617" max="4617" width="14.42578125" style="82" customWidth="1"/>
    <col min="4618" max="4618" width="11" style="82" customWidth="1"/>
    <col min="4619" max="4619" width="4.140625" style="82" customWidth="1"/>
    <col min="4620" max="4620" width="13.140625" style="82" customWidth="1"/>
    <col min="4621" max="4865" width="11.42578125" style="82"/>
    <col min="4866" max="4866" width="4.140625" style="82" customWidth="1"/>
    <col min="4867" max="4867" width="17.42578125" style="82" customWidth="1"/>
    <col min="4868" max="4868" width="19.140625" style="82" customWidth="1"/>
    <col min="4869" max="4869" width="15.140625" style="82" customWidth="1"/>
    <col min="4870" max="4870" width="15" style="82" customWidth="1"/>
    <col min="4871" max="4871" width="12.42578125" style="82" customWidth="1"/>
    <col min="4872" max="4872" width="11.42578125" style="82"/>
    <col min="4873" max="4873" width="14.42578125" style="82" customWidth="1"/>
    <col min="4874" max="4874" width="11" style="82" customWidth="1"/>
    <col min="4875" max="4875" width="4.140625" style="82" customWidth="1"/>
    <col min="4876" max="4876" width="13.140625" style="82" customWidth="1"/>
    <col min="4877" max="5121" width="11.42578125" style="82"/>
    <col min="5122" max="5122" width="4.140625" style="82" customWidth="1"/>
    <col min="5123" max="5123" width="17.42578125" style="82" customWidth="1"/>
    <col min="5124" max="5124" width="19.140625" style="82" customWidth="1"/>
    <col min="5125" max="5125" width="15.140625" style="82" customWidth="1"/>
    <col min="5126" max="5126" width="15" style="82" customWidth="1"/>
    <col min="5127" max="5127" width="12.42578125" style="82" customWidth="1"/>
    <col min="5128" max="5128" width="11.42578125" style="82"/>
    <col min="5129" max="5129" width="14.42578125" style="82" customWidth="1"/>
    <col min="5130" max="5130" width="11" style="82" customWidth="1"/>
    <col min="5131" max="5131" width="4.140625" style="82" customWidth="1"/>
    <col min="5132" max="5132" width="13.140625" style="82" customWidth="1"/>
    <col min="5133" max="5377" width="11.42578125" style="82"/>
    <col min="5378" max="5378" width="4.140625" style="82" customWidth="1"/>
    <col min="5379" max="5379" width="17.42578125" style="82" customWidth="1"/>
    <col min="5380" max="5380" width="19.140625" style="82" customWidth="1"/>
    <col min="5381" max="5381" width="15.140625" style="82" customWidth="1"/>
    <col min="5382" max="5382" width="15" style="82" customWidth="1"/>
    <col min="5383" max="5383" width="12.42578125" style="82" customWidth="1"/>
    <col min="5384" max="5384" width="11.42578125" style="82"/>
    <col min="5385" max="5385" width="14.42578125" style="82" customWidth="1"/>
    <col min="5386" max="5386" width="11" style="82" customWidth="1"/>
    <col min="5387" max="5387" width="4.140625" style="82" customWidth="1"/>
    <col min="5388" max="5388" width="13.140625" style="82" customWidth="1"/>
    <col min="5389" max="5633" width="11.42578125" style="82"/>
    <col min="5634" max="5634" width="4.140625" style="82" customWidth="1"/>
    <col min="5635" max="5635" width="17.42578125" style="82" customWidth="1"/>
    <col min="5636" max="5636" width="19.140625" style="82" customWidth="1"/>
    <col min="5637" max="5637" width="15.140625" style="82" customWidth="1"/>
    <col min="5638" max="5638" width="15" style="82" customWidth="1"/>
    <col min="5639" max="5639" width="12.42578125" style="82" customWidth="1"/>
    <col min="5640" max="5640" width="11.42578125" style="82"/>
    <col min="5641" max="5641" width="14.42578125" style="82" customWidth="1"/>
    <col min="5642" max="5642" width="11" style="82" customWidth="1"/>
    <col min="5643" max="5643" width="4.140625" style="82" customWidth="1"/>
    <col min="5644" max="5644" width="13.140625" style="82" customWidth="1"/>
    <col min="5645" max="5889" width="11.42578125" style="82"/>
    <col min="5890" max="5890" width="4.140625" style="82" customWidth="1"/>
    <col min="5891" max="5891" width="17.42578125" style="82" customWidth="1"/>
    <col min="5892" max="5892" width="19.140625" style="82" customWidth="1"/>
    <col min="5893" max="5893" width="15.140625" style="82" customWidth="1"/>
    <col min="5894" max="5894" width="15" style="82" customWidth="1"/>
    <col min="5895" max="5895" width="12.42578125" style="82" customWidth="1"/>
    <col min="5896" max="5896" width="11.42578125" style="82"/>
    <col min="5897" max="5897" width="14.42578125" style="82" customWidth="1"/>
    <col min="5898" max="5898" width="11" style="82" customWidth="1"/>
    <col min="5899" max="5899" width="4.140625" style="82" customWidth="1"/>
    <col min="5900" max="5900" width="13.140625" style="82" customWidth="1"/>
    <col min="5901" max="6145" width="11.42578125" style="82"/>
    <col min="6146" max="6146" width="4.140625" style="82" customWidth="1"/>
    <col min="6147" max="6147" width="17.42578125" style="82" customWidth="1"/>
    <col min="6148" max="6148" width="19.140625" style="82" customWidth="1"/>
    <col min="6149" max="6149" width="15.140625" style="82" customWidth="1"/>
    <col min="6150" max="6150" width="15" style="82" customWidth="1"/>
    <col min="6151" max="6151" width="12.42578125" style="82" customWidth="1"/>
    <col min="6152" max="6152" width="11.42578125" style="82"/>
    <col min="6153" max="6153" width="14.42578125" style="82" customWidth="1"/>
    <col min="6154" max="6154" width="11" style="82" customWidth="1"/>
    <col min="6155" max="6155" width="4.140625" style="82" customWidth="1"/>
    <col min="6156" max="6156" width="13.140625" style="82" customWidth="1"/>
    <col min="6157" max="6401" width="11.42578125" style="82"/>
    <col min="6402" max="6402" width="4.140625" style="82" customWidth="1"/>
    <col min="6403" max="6403" width="17.42578125" style="82" customWidth="1"/>
    <col min="6404" max="6404" width="19.140625" style="82" customWidth="1"/>
    <col min="6405" max="6405" width="15.140625" style="82" customWidth="1"/>
    <col min="6406" max="6406" width="15" style="82" customWidth="1"/>
    <col min="6407" max="6407" width="12.42578125" style="82" customWidth="1"/>
    <col min="6408" max="6408" width="11.42578125" style="82"/>
    <col min="6409" max="6409" width="14.42578125" style="82" customWidth="1"/>
    <col min="6410" max="6410" width="11" style="82" customWidth="1"/>
    <col min="6411" max="6411" width="4.140625" style="82" customWidth="1"/>
    <col min="6412" max="6412" width="13.140625" style="82" customWidth="1"/>
    <col min="6413" max="6657" width="11.42578125" style="82"/>
    <col min="6658" max="6658" width="4.140625" style="82" customWidth="1"/>
    <col min="6659" max="6659" width="17.42578125" style="82" customWidth="1"/>
    <col min="6660" max="6660" width="19.140625" style="82" customWidth="1"/>
    <col min="6661" max="6661" width="15.140625" style="82" customWidth="1"/>
    <col min="6662" max="6662" width="15" style="82" customWidth="1"/>
    <col min="6663" max="6663" width="12.42578125" style="82" customWidth="1"/>
    <col min="6664" max="6664" width="11.42578125" style="82"/>
    <col min="6665" max="6665" width="14.42578125" style="82" customWidth="1"/>
    <col min="6666" max="6666" width="11" style="82" customWidth="1"/>
    <col min="6667" max="6667" width="4.140625" style="82" customWidth="1"/>
    <col min="6668" max="6668" width="13.140625" style="82" customWidth="1"/>
    <col min="6669" max="6913" width="11.42578125" style="82"/>
    <col min="6914" max="6914" width="4.140625" style="82" customWidth="1"/>
    <col min="6915" max="6915" width="17.42578125" style="82" customWidth="1"/>
    <col min="6916" max="6916" width="19.140625" style="82" customWidth="1"/>
    <col min="6917" max="6917" width="15.140625" style="82" customWidth="1"/>
    <col min="6918" max="6918" width="15" style="82" customWidth="1"/>
    <col min="6919" max="6919" width="12.42578125" style="82" customWidth="1"/>
    <col min="6920" max="6920" width="11.42578125" style="82"/>
    <col min="6921" max="6921" width="14.42578125" style="82" customWidth="1"/>
    <col min="6922" max="6922" width="11" style="82" customWidth="1"/>
    <col min="6923" max="6923" width="4.140625" style="82" customWidth="1"/>
    <col min="6924" max="6924" width="13.140625" style="82" customWidth="1"/>
    <col min="6925" max="7169" width="11.42578125" style="82"/>
    <col min="7170" max="7170" width="4.140625" style="82" customWidth="1"/>
    <col min="7171" max="7171" width="17.42578125" style="82" customWidth="1"/>
    <col min="7172" max="7172" width="19.140625" style="82" customWidth="1"/>
    <col min="7173" max="7173" width="15.140625" style="82" customWidth="1"/>
    <col min="7174" max="7174" width="15" style="82" customWidth="1"/>
    <col min="7175" max="7175" width="12.42578125" style="82" customWidth="1"/>
    <col min="7176" max="7176" width="11.42578125" style="82"/>
    <col min="7177" max="7177" width="14.42578125" style="82" customWidth="1"/>
    <col min="7178" max="7178" width="11" style="82" customWidth="1"/>
    <col min="7179" max="7179" width="4.140625" style="82" customWidth="1"/>
    <col min="7180" max="7180" width="13.140625" style="82" customWidth="1"/>
    <col min="7181" max="7425" width="11.42578125" style="82"/>
    <col min="7426" max="7426" width="4.140625" style="82" customWidth="1"/>
    <col min="7427" max="7427" width="17.42578125" style="82" customWidth="1"/>
    <col min="7428" max="7428" width="19.140625" style="82" customWidth="1"/>
    <col min="7429" max="7429" width="15.140625" style="82" customWidth="1"/>
    <col min="7430" max="7430" width="15" style="82" customWidth="1"/>
    <col min="7431" max="7431" width="12.42578125" style="82" customWidth="1"/>
    <col min="7432" max="7432" width="11.42578125" style="82"/>
    <col min="7433" max="7433" width="14.42578125" style="82" customWidth="1"/>
    <col min="7434" max="7434" width="11" style="82" customWidth="1"/>
    <col min="7435" max="7435" width="4.140625" style="82" customWidth="1"/>
    <col min="7436" max="7436" width="13.140625" style="82" customWidth="1"/>
    <col min="7437" max="7681" width="11.42578125" style="82"/>
    <col min="7682" max="7682" width="4.140625" style="82" customWidth="1"/>
    <col min="7683" max="7683" width="17.42578125" style="82" customWidth="1"/>
    <col min="7684" max="7684" width="19.140625" style="82" customWidth="1"/>
    <col min="7685" max="7685" width="15.140625" style="82" customWidth="1"/>
    <col min="7686" max="7686" width="15" style="82" customWidth="1"/>
    <col min="7687" max="7687" width="12.42578125" style="82" customWidth="1"/>
    <col min="7688" max="7688" width="11.42578125" style="82"/>
    <col min="7689" max="7689" width="14.42578125" style="82" customWidth="1"/>
    <col min="7690" max="7690" width="11" style="82" customWidth="1"/>
    <col min="7691" max="7691" width="4.140625" style="82" customWidth="1"/>
    <col min="7692" max="7692" width="13.140625" style="82" customWidth="1"/>
    <col min="7693" max="7937" width="11.42578125" style="82"/>
    <col min="7938" max="7938" width="4.140625" style="82" customWidth="1"/>
    <col min="7939" max="7939" width="17.42578125" style="82" customWidth="1"/>
    <col min="7940" max="7940" width="19.140625" style="82" customWidth="1"/>
    <col min="7941" max="7941" width="15.140625" style="82" customWidth="1"/>
    <col min="7942" max="7942" width="15" style="82" customWidth="1"/>
    <col min="7943" max="7943" width="12.42578125" style="82" customWidth="1"/>
    <col min="7944" max="7944" width="11.42578125" style="82"/>
    <col min="7945" max="7945" width="14.42578125" style="82" customWidth="1"/>
    <col min="7946" max="7946" width="11" style="82" customWidth="1"/>
    <col min="7947" max="7947" width="4.140625" style="82" customWidth="1"/>
    <col min="7948" max="7948" width="13.140625" style="82" customWidth="1"/>
    <col min="7949" max="8193" width="11.42578125" style="82"/>
    <col min="8194" max="8194" width="4.140625" style="82" customWidth="1"/>
    <col min="8195" max="8195" width="17.42578125" style="82" customWidth="1"/>
    <col min="8196" max="8196" width="19.140625" style="82" customWidth="1"/>
    <col min="8197" max="8197" width="15.140625" style="82" customWidth="1"/>
    <col min="8198" max="8198" width="15" style="82" customWidth="1"/>
    <col min="8199" max="8199" width="12.42578125" style="82" customWidth="1"/>
    <col min="8200" max="8200" width="11.42578125" style="82"/>
    <col min="8201" max="8201" width="14.42578125" style="82" customWidth="1"/>
    <col min="8202" max="8202" width="11" style="82" customWidth="1"/>
    <col min="8203" max="8203" width="4.140625" style="82" customWidth="1"/>
    <col min="8204" max="8204" width="13.140625" style="82" customWidth="1"/>
    <col min="8205" max="8449" width="11.42578125" style="82"/>
    <col min="8450" max="8450" width="4.140625" style="82" customWidth="1"/>
    <col min="8451" max="8451" width="17.42578125" style="82" customWidth="1"/>
    <col min="8452" max="8452" width="19.140625" style="82" customWidth="1"/>
    <col min="8453" max="8453" width="15.140625" style="82" customWidth="1"/>
    <col min="8454" max="8454" width="15" style="82" customWidth="1"/>
    <col min="8455" max="8455" width="12.42578125" style="82" customWidth="1"/>
    <col min="8456" max="8456" width="11.42578125" style="82"/>
    <col min="8457" max="8457" width="14.42578125" style="82" customWidth="1"/>
    <col min="8458" max="8458" width="11" style="82" customWidth="1"/>
    <col min="8459" max="8459" width="4.140625" style="82" customWidth="1"/>
    <col min="8460" max="8460" width="13.140625" style="82" customWidth="1"/>
    <col min="8461" max="8705" width="11.42578125" style="82"/>
    <col min="8706" max="8706" width="4.140625" style="82" customWidth="1"/>
    <col min="8707" max="8707" width="17.42578125" style="82" customWidth="1"/>
    <col min="8708" max="8708" width="19.140625" style="82" customWidth="1"/>
    <col min="8709" max="8709" width="15.140625" style="82" customWidth="1"/>
    <col min="8710" max="8710" width="15" style="82" customWidth="1"/>
    <col min="8711" max="8711" width="12.42578125" style="82" customWidth="1"/>
    <col min="8712" max="8712" width="11.42578125" style="82"/>
    <col min="8713" max="8713" width="14.42578125" style="82" customWidth="1"/>
    <col min="8714" max="8714" width="11" style="82" customWidth="1"/>
    <col min="8715" max="8715" width="4.140625" style="82" customWidth="1"/>
    <col min="8716" max="8716" width="13.140625" style="82" customWidth="1"/>
    <col min="8717" max="8961" width="11.42578125" style="82"/>
    <col min="8962" max="8962" width="4.140625" style="82" customWidth="1"/>
    <col min="8963" max="8963" width="17.42578125" style="82" customWidth="1"/>
    <col min="8964" max="8964" width="19.140625" style="82" customWidth="1"/>
    <col min="8965" max="8965" width="15.140625" style="82" customWidth="1"/>
    <col min="8966" max="8966" width="15" style="82" customWidth="1"/>
    <col min="8967" max="8967" width="12.42578125" style="82" customWidth="1"/>
    <col min="8968" max="8968" width="11.42578125" style="82"/>
    <col min="8969" max="8969" width="14.42578125" style="82" customWidth="1"/>
    <col min="8970" max="8970" width="11" style="82" customWidth="1"/>
    <col min="8971" max="8971" width="4.140625" style="82" customWidth="1"/>
    <col min="8972" max="8972" width="13.140625" style="82" customWidth="1"/>
    <col min="8973" max="9217" width="11.42578125" style="82"/>
    <col min="9218" max="9218" width="4.140625" style="82" customWidth="1"/>
    <col min="9219" max="9219" width="17.42578125" style="82" customWidth="1"/>
    <col min="9220" max="9220" width="19.140625" style="82" customWidth="1"/>
    <col min="9221" max="9221" width="15.140625" style="82" customWidth="1"/>
    <col min="9222" max="9222" width="15" style="82" customWidth="1"/>
    <col min="9223" max="9223" width="12.42578125" style="82" customWidth="1"/>
    <col min="9224" max="9224" width="11.42578125" style="82"/>
    <col min="9225" max="9225" width="14.42578125" style="82" customWidth="1"/>
    <col min="9226" max="9226" width="11" style="82" customWidth="1"/>
    <col min="9227" max="9227" width="4.140625" style="82" customWidth="1"/>
    <col min="9228" max="9228" width="13.140625" style="82" customWidth="1"/>
    <col min="9229" max="9473" width="11.42578125" style="82"/>
    <col min="9474" max="9474" width="4.140625" style="82" customWidth="1"/>
    <col min="9475" max="9475" width="17.42578125" style="82" customWidth="1"/>
    <col min="9476" max="9476" width="19.140625" style="82" customWidth="1"/>
    <col min="9477" max="9477" width="15.140625" style="82" customWidth="1"/>
    <col min="9478" max="9478" width="15" style="82" customWidth="1"/>
    <col min="9479" max="9479" width="12.42578125" style="82" customWidth="1"/>
    <col min="9480" max="9480" width="11.42578125" style="82"/>
    <col min="9481" max="9481" width="14.42578125" style="82" customWidth="1"/>
    <col min="9482" max="9482" width="11" style="82" customWidth="1"/>
    <col min="9483" max="9483" width="4.140625" style="82" customWidth="1"/>
    <col min="9484" max="9484" width="13.140625" style="82" customWidth="1"/>
    <col min="9485" max="9729" width="11.42578125" style="82"/>
    <col min="9730" max="9730" width="4.140625" style="82" customWidth="1"/>
    <col min="9731" max="9731" width="17.42578125" style="82" customWidth="1"/>
    <col min="9732" max="9732" width="19.140625" style="82" customWidth="1"/>
    <col min="9733" max="9733" width="15.140625" style="82" customWidth="1"/>
    <col min="9734" max="9734" width="15" style="82" customWidth="1"/>
    <col min="9735" max="9735" width="12.42578125" style="82" customWidth="1"/>
    <col min="9736" max="9736" width="11.42578125" style="82"/>
    <col min="9737" max="9737" width="14.42578125" style="82" customWidth="1"/>
    <col min="9738" max="9738" width="11" style="82" customWidth="1"/>
    <col min="9739" max="9739" width="4.140625" style="82" customWidth="1"/>
    <col min="9740" max="9740" width="13.140625" style="82" customWidth="1"/>
    <col min="9741" max="9985" width="11.42578125" style="82"/>
    <col min="9986" max="9986" width="4.140625" style="82" customWidth="1"/>
    <col min="9987" max="9987" width="17.42578125" style="82" customWidth="1"/>
    <col min="9988" max="9988" width="19.140625" style="82" customWidth="1"/>
    <col min="9989" max="9989" width="15.140625" style="82" customWidth="1"/>
    <col min="9990" max="9990" width="15" style="82" customWidth="1"/>
    <col min="9991" max="9991" width="12.42578125" style="82" customWidth="1"/>
    <col min="9992" max="9992" width="11.42578125" style="82"/>
    <col min="9993" max="9993" width="14.42578125" style="82" customWidth="1"/>
    <col min="9994" max="9994" width="11" style="82" customWidth="1"/>
    <col min="9995" max="9995" width="4.140625" style="82" customWidth="1"/>
    <col min="9996" max="9996" width="13.140625" style="82" customWidth="1"/>
    <col min="9997" max="10241" width="11.42578125" style="82"/>
    <col min="10242" max="10242" width="4.140625" style="82" customWidth="1"/>
    <col min="10243" max="10243" width="17.42578125" style="82" customWidth="1"/>
    <col min="10244" max="10244" width="19.140625" style="82" customWidth="1"/>
    <col min="10245" max="10245" width="15.140625" style="82" customWidth="1"/>
    <col min="10246" max="10246" width="15" style="82" customWidth="1"/>
    <col min="10247" max="10247" width="12.42578125" style="82" customWidth="1"/>
    <col min="10248" max="10248" width="11.42578125" style="82"/>
    <col min="10249" max="10249" width="14.42578125" style="82" customWidth="1"/>
    <col min="10250" max="10250" width="11" style="82" customWidth="1"/>
    <col min="10251" max="10251" width="4.140625" style="82" customWidth="1"/>
    <col min="10252" max="10252" width="13.140625" style="82" customWidth="1"/>
    <col min="10253" max="10497" width="11.42578125" style="82"/>
    <col min="10498" max="10498" width="4.140625" style="82" customWidth="1"/>
    <col min="10499" max="10499" width="17.42578125" style="82" customWidth="1"/>
    <col min="10500" max="10500" width="19.140625" style="82" customWidth="1"/>
    <col min="10501" max="10501" width="15.140625" style="82" customWidth="1"/>
    <col min="10502" max="10502" width="15" style="82" customWidth="1"/>
    <col min="10503" max="10503" width="12.42578125" style="82" customWidth="1"/>
    <col min="10504" max="10504" width="11.42578125" style="82"/>
    <col min="10505" max="10505" width="14.42578125" style="82" customWidth="1"/>
    <col min="10506" max="10506" width="11" style="82" customWidth="1"/>
    <col min="10507" max="10507" width="4.140625" style="82" customWidth="1"/>
    <col min="10508" max="10508" width="13.140625" style="82" customWidth="1"/>
    <col min="10509" max="10753" width="11.42578125" style="82"/>
    <col min="10754" max="10754" width="4.140625" style="82" customWidth="1"/>
    <col min="10755" max="10755" width="17.42578125" style="82" customWidth="1"/>
    <col min="10756" max="10756" width="19.140625" style="82" customWidth="1"/>
    <col min="10757" max="10757" width="15.140625" style="82" customWidth="1"/>
    <col min="10758" max="10758" width="15" style="82" customWidth="1"/>
    <col min="10759" max="10759" width="12.42578125" style="82" customWidth="1"/>
    <col min="10760" max="10760" width="11.42578125" style="82"/>
    <col min="10761" max="10761" width="14.42578125" style="82" customWidth="1"/>
    <col min="10762" max="10762" width="11" style="82" customWidth="1"/>
    <col min="10763" max="10763" width="4.140625" style="82" customWidth="1"/>
    <col min="10764" max="10764" width="13.140625" style="82" customWidth="1"/>
    <col min="10765" max="11009" width="11.42578125" style="82"/>
    <col min="11010" max="11010" width="4.140625" style="82" customWidth="1"/>
    <col min="11011" max="11011" width="17.42578125" style="82" customWidth="1"/>
    <col min="11012" max="11012" width="19.140625" style="82" customWidth="1"/>
    <col min="11013" max="11013" width="15.140625" style="82" customWidth="1"/>
    <col min="11014" max="11014" width="15" style="82" customWidth="1"/>
    <col min="11015" max="11015" width="12.42578125" style="82" customWidth="1"/>
    <col min="11016" max="11016" width="11.42578125" style="82"/>
    <col min="11017" max="11017" width="14.42578125" style="82" customWidth="1"/>
    <col min="11018" max="11018" width="11" style="82" customWidth="1"/>
    <col min="11019" max="11019" width="4.140625" style="82" customWidth="1"/>
    <col min="11020" max="11020" width="13.140625" style="82" customWidth="1"/>
    <col min="11021" max="11265" width="11.42578125" style="82"/>
    <col min="11266" max="11266" width="4.140625" style="82" customWidth="1"/>
    <col min="11267" max="11267" width="17.42578125" style="82" customWidth="1"/>
    <col min="11268" max="11268" width="19.140625" style="82" customWidth="1"/>
    <col min="11269" max="11269" width="15.140625" style="82" customWidth="1"/>
    <col min="11270" max="11270" width="15" style="82" customWidth="1"/>
    <col min="11271" max="11271" width="12.42578125" style="82" customWidth="1"/>
    <col min="11272" max="11272" width="11.42578125" style="82"/>
    <col min="11273" max="11273" width="14.42578125" style="82" customWidth="1"/>
    <col min="11274" max="11274" width="11" style="82" customWidth="1"/>
    <col min="11275" max="11275" width="4.140625" style="82" customWidth="1"/>
    <col min="11276" max="11276" width="13.140625" style="82" customWidth="1"/>
    <col min="11277" max="11521" width="11.42578125" style="82"/>
    <col min="11522" max="11522" width="4.140625" style="82" customWidth="1"/>
    <col min="11523" max="11523" width="17.42578125" style="82" customWidth="1"/>
    <col min="11524" max="11524" width="19.140625" style="82" customWidth="1"/>
    <col min="11525" max="11525" width="15.140625" style="82" customWidth="1"/>
    <col min="11526" max="11526" width="15" style="82" customWidth="1"/>
    <col min="11527" max="11527" width="12.42578125" style="82" customWidth="1"/>
    <col min="11528" max="11528" width="11.42578125" style="82"/>
    <col min="11529" max="11529" width="14.42578125" style="82" customWidth="1"/>
    <col min="11530" max="11530" width="11" style="82" customWidth="1"/>
    <col min="11531" max="11531" width="4.140625" style="82" customWidth="1"/>
    <col min="11532" max="11532" width="13.140625" style="82" customWidth="1"/>
    <col min="11533" max="11777" width="11.42578125" style="82"/>
    <col min="11778" max="11778" width="4.140625" style="82" customWidth="1"/>
    <col min="11779" max="11779" width="17.42578125" style="82" customWidth="1"/>
    <col min="11780" max="11780" width="19.140625" style="82" customWidth="1"/>
    <col min="11781" max="11781" width="15.140625" style="82" customWidth="1"/>
    <col min="11782" max="11782" width="15" style="82" customWidth="1"/>
    <col min="11783" max="11783" width="12.42578125" style="82" customWidth="1"/>
    <col min="11784" max="11784" width="11.42578125" style="82"/>
    <col min="11785" max="11785" width="14.42578125" style="82" customWidth="1"/>
    <col min="11786" max="11786" width="11" style="82" customWidth="1"/>
    <col min="11787" max="11787" width="4.140625" style="82" customWidth="1"/>
    <col min="11788" max="11788" width="13.140625" style="82" customWidth="1"/>
    <col min="11789" max="12033" width="11.42578125" style="82"/>
    <col min="12034" max="12034" width="4.140625" style="82" customWidth="1"/>
    <col min="12035" max="12035" width="17.42578125" style="82" customWidth="1"/>
    <col min="12036" max="12036" width="19.140625" style="82" customWidth="1"/>
    <col min="12037" max="12037" width="15.140625" style="82" customWidth="1"/>
    <col min="12038" max="12038" width="15" style="82" customWidth="1"/>
    <col min="12039" max="12039" width="12.42578125" style="82" customWidth="1"/>
    <col min="12040" max="12040" width="11.42578125" style="82"/>
    <col min="12041" max="12041" width="14.42578125" style="82" customWidth="1"/>
    <col min="12042" max="12042" width="11" style="82" customWidth="1"/>
    <col min="12043" max="12043" width="4.140625" style="82" customWidth="1"/>
    <col min="12044" max="12044" width="13.140625" style="82" customWidth="1"/>
    <col min="12045" max="12289" width="11.42578125" style="82"/>
    <col min="12290" max="12290" width="4.140625" style="82" customWidth="1"/>
    <col min="12291" max="12291" width="17.42578125" style="82" customWidth="1"/>
    <col min="12292" max="12292" width="19.140625" style="82" customWidth="1"/>
    <col min="12293" max="12293" width="15.140625" style="82" customWidth="1"/>
    <col min="12294" max="12294" width="15" style="82" customWidth="1"/>
    <col min="12295" max="12295" width="12.42578125" style="82" customWidth="1"/>
    <col min="12296" max="12296" width="11.42578125" style="82"/>
    <col min="12297" max="12297" width="14.42578125" style="82" customWidth="1"/>
    <col min="12298" max="12298" width="11" style="82" customWidth="1"/>
    <col min="12299" max="12299" width="4.140625" style="82" customWidth="1"/>
    <col min="12300" max="12300" width="13.140625" style="82" customWidth="1"/>
    <col min="12301" max="12545" width="11.42578125" style="82"/>
    <col min="12546" max="12546" width="4.140625" style="82" customWidth="1"/>
    <col min="12547" max="12547" width="17.42578125" style="82" customWidth="1"/>
    <col min="12548" max="12548" width="19.140625" style="82" customWidth="1"/>
    <col min="12549" max="12549" width="15.140625" style="82" customWidth="1"/>
    <col min="12550" max="12550" width="15" style="82" customWidth="1"/>
    <col min="12551" max="12551" width="12.42578125" style="82" customWidth="1"/>
    <col min="12552" max="12552" width="11.42578125" style="82"/>
    <col min="12553" max="12553" width="14.42578125" style="82" customWidth="1"/>
    <col min="12554" max="12554" width="11" style="82" customWidth="1"/>
    <col min="12555" max="12555" width="4.140625" style="82" customWidth="1"/>
    <col min="12556" max="12556" width="13.140625" style="82" customWidth="1"/>
    <col min="12557" max="12801" width="11.42578125" style="82"/>
    <col min="12802" max="12802" width="4.140625" style="82" customWidth="1"/>
    <col min="12803" max="12803" width="17.42578125" style="82" customWidth="1"/>
    <col min="12804" max="12804" width="19.140625" style="82" customWidth="1"/>
    <col min="12805" max="12805" width="15.140625" style="82" customWidth="1"/>
    <col min="12806" max="12806" width="15" style="82" customWidth="1"/>
    <col min="12807" max="12807" width="12.42578125" style="82" customWidth="1"/>
    <col min="12808" max="12808" width="11.42578125" style="82"/>
    <col min="12809" max="12809" width="14.42578125" style="82" customWidth="1"/>
    <col min="12810" max="12810" width="11" style="82" customWidth="1"/>
    <col min="12811" max="12811" width="4.140625" style="82" customWidth="1"/>
    <col min="12812" max="12812" width="13.140625" style="82" customWidth="1"/>
    <col min="12813" max="13057" width="11.42578125" style="82"/>
    <col min="13058" max="13058" width="4.140625" style="82" customWidth="1"/>
    <col min="13059" max="13059" width="17.42578125" style="82" customWidth="1"/>
    <col min="13060" max="13060" width="19.140625" style="82" customWidth="1"/>
    <col min="13061" max="13061" width="15.140625" style="82" customWidth="1"/>
    <col min="13062" max="13062" width="15" style="82" customWidth="1"/>
    <col min="13063" max="13063" width="12.42578125" style="82" customWidth="1"/>
    <col min="13064" max="13064" width="11.42578125" style="82"/>
    <col min="13065" max="13065" width="14.42578125" style="82" customWidth="1"/>
    <col min="13066" max="13066" width="11" style="82" customWidth="1"/>
    <col min="13067" max="13067" width="4.140625" style="82" customWidth="1"/>
    <col min="13068" max="13068" width="13.140625" style="82" customWidth="1"/>
    <col min="13069" max="13313" width="11.42578125" style="82"/>
    <col min="13314" max="13314" width="4.140625" style="82" customWidth="1"/>
    <col min="13315" max="13315" width="17.42578125" style="82" customWidth="1"/>
    <col min="13316" max="13316" width="19.140625" style="82" customWidth="1"/>
    <col min="13317" max="13317" width="15.140625" style="82" customWidth="1"/>
    <col min="13318" max="13318" width="15" style="82" customWidth="1"/>
    <col min="13319" max="13319" width="12.42578125" style="82" customWidth="1"/>
    <col min="13320" max="13320" width="11.42578125" style="82"/>
    <col min="13321" max="13321" width="14.42578125" style="82" customWidth="1"/>
    <col min="13322" max="13322" width="11" style="82" customWidth="1"/>
    <col min="13323" max="13323" width="4.140625" style="82" customWidth="1"/>
    <col min="13324" max="13324" width="13.140625" style="82" customWidth="1"/>
    <col min="13325" max="13569" width="11.42578125" style="82"/>
    <col min="13570" max="13570" width="4.140625" style="82" customWidth="1"/>
    <col min="13571" max="13571" width="17.42578125" style="82" customWidth="1"/>
    <col min="13572" max="13572" width="19.140625" style="82" customWidth="1"/>
    <col min="13573" max="13573" width="15.140625" style="82" customWidth="1"/>
    <col min="13574" max="13574" width="15" style="82" customWidth="1"/>
    <col min="13575" max="13575" width="12.42578125" style="82" customWidth="1"/>
    <col min="13576" max="13576" width="11.42578125" style="82"/>
    <col min="13577" max="13577" width="14.42578125" style="82" customWidth="1"/>
    <col min="13578" max="13578" width="11" style="82" customWidth="1"/>
    <col min="13579" max="13579" width="4.140625" style="82" customWidth="1"/>
    <col min="13580" max="13580" width="13.140625" style="82" customWidth="1"/>
    <col min="13581" max="13825" width="11.42578125" style="82"/>
    <col min="13826" max="13826" width="4.140625" style="82" customWidth="1"/>
    <col min="13827" max="13827" width="17.42578125" style="82" customWidth="1"/>
    <col min="13828" max="13828" width="19.140625" style="82" customWidth="1"/>
    <col min="13829" max="13829" width="15.140625" style="82" customWidth="1"/>
    <col min="13830" max="13830" width="15" style="82" customWidth="1"/>
    <col min="13831" max="13831" width="12.42578125" style="82" customWidth="1"/>
    <col min="13832" max="13832" width="11.42578125" style="82"/>
    <col min="13833" max="13833" width="14.42578125" style="82" customWidth="1"/>
    <col min="13834" max="13834" width="11" style="82" customWidth="1"/>
    <col min="13835" max="13835" width="4.140625" style="82" customWidth="1"/>
    <col min="13836" max="13836" width="13.140625" style="82" customWidth="1"/>
    <col min="13837" max="14081" width="11.42578125" style="82"/>
    <col min="14082" max="14082" width="4.140625" style="82" customWidth="1"/>
    <col min="14083" max="14083" width="17.42578125" style="82" customWidth="1"/>
    <col min="14084" max="14084" width="19.140625" style="82" customWidth="1"/>
    <col min="14085" max="14085" width="15.140625" style="82" customWidth="1"/>
    <col min="14086" max="14086" width="15" style="82" customWidth="1"/>
    <col min="14087" max="14087" width="12.42578125" style="82" customWidth="1"/>
    <col min="14088" max="14088" width="11.42578125" style="82"/>
    <col min="14089" max="14089" width="14.42578125" style="82" customWidth="1"/>
    <col min="14090" max="14090" width="11" style="82" customWidth="1"/>
    <col min="14091" max="14091" width="4.140625" style="82" customWidth="1"/>
    <col min="14092" max="14092" width="13.140625" style="82" customWidth="1"/>
    <col min="14093" max="14337" width="11.42578125" style="82"/>
    <col min="14338" max="14338" width="4.140625" style="82" customWidth="1"/>
    <col min="14339" max="14339" width="17.42578125" style="82" customWidth="1"/>
    <col min="14340" max="14340" width="19.140625" style="82" customWidth="1"/>
    <col min="14341" max="14341" width="15.140625" style="82" customWidth="1"/>
    <col min="14342" max="14342" width="15" style="82" customWidth="1"/>
    <col min="14343" max="14343" width="12.42578125" style="82" customWidth="1"/>
    <col min="14344" max="14344" width="11.42578125" style="82"/>
    <col min="14345" max="14345" width="14.42578125" style="82" customWidth="1"/>
    <col min="14346" max="14346" width="11" style="82" customWidth="1"/>
    <col min="14347" max="14347" width="4.140625" style="82" customWidth="1"/>
    <col min="14348" max="14348" width="13.140625" style="82" customWidth="1"/>
    <col min="14349" max="14593" width="11.42578125" style="82"/>
    <col min="14594" max="14594" width="4.140625" style="82" customWidth="1"/>
    <col min="14595" max="14595" width="17.42578125" style="82" customWidth="1"/>
    <col min="14596" max="14596" width="19.140625" style="82" customWidth="1"/>
    <col min="14597" max="14597" width="15.140625" style="82" customWidth="1"/>
    <col min="14598" max="14598" width="15" style="82" customWidth="1"/>
    <col min="14599" max="14599" width="12.42578125" style="82" customWidth="1"/>
    <col min="14600" max="14600" width="11.42578125" style="82"/>
    <col min="14601" max="14601" width="14.42578125" style="82" customWidth="1"/>
    <col min="14602" max="14602" width="11" style="82" customWidth="1"/>
    <col min="14603" max="14603" width="4.140625" style="82" customWidth="1"/>
    <col min="14604" max="14604" width="13.140625" style="82" customWidth="1"/>
    <col min="14605" max="14849" width="11.42578125" style="82"/>
    <col min="14850" max="14850" width="4.140625" style="82" customWidth="1"/>
    <col min="14851" max="14851" width="17.42578125" style="82" customWidth="1"/>
    <col min="14852" max="14852" width="19.140625" style="82" customWidth="1"/>
    <col min="14853" max="14853" width="15.140625" style="82" customWidth="1"/>
    <col min="14854" max="14854" width="15" style="82" customWidth="1"/>
    <col min="14855" max="14855" width="12.42578125" style="82" customWidth="1"/>
    <col min="14856" max="14856" width="11.42578125" style="82"/>
    <col min="14857" max="14857" width="14.42578125" style="82" customWidth="1"/>
    <col min="14858" max="14858" width="11" style="82" customWidth="1"/>
    <col min="14859" max="14859" width="4.140625" style="82" customWidth="1"/>
    <col min="14860" max="14860" width="13.140625" style="82" customWidth="1"/>
    <col min="14861" max="15105" width="11.42578125" style="82"/>
    <col min="15106" max="15106" width="4.140625" style="82" customWidth="1"/>
    <col min="15107" max="15107" width="17.42578125" style="82" customWidth="1"/>
    <col min="15108" max="15108" width="19.140625" style="82" customWidth="1"/>
    <col min="15109" max="15109" width="15.140625" style="82" customWidth="1"/>
    <col min="15110" max="15110" width="15" style="82" customWidth="1"/>
    <col min="15111" max="15111" width="12.42578125" style="82" customWidth="1"/>
    <col min="15112" max="15112" width="11.42578125" style="82"/>
    <col min="15113" max="15113" width="14.42578125" style="82" customWidth="1"/>
    <col min="15114" max="15114" width="11" style="82" customWidth="1"/>
    <col min="15115" max="15115" width="4.140625" style="82" customWidth="1"/>
    <col min="15116" max="15116" width="13.140625" style="82" customWidth="1"/>
    <col min="15117" max="15361" width="11.42578125" style="82"/>
    <col min="15362" max="15362" width="4.140625" style="82" customWidth="1"/>
    <col min="15363" max="15363" width="17.42578125" style="82" customWidth="1"/>
    <col min="15364" max="15364" width="19.140625" style="82" customWidth="1"/>
    <col min="15365" max="15365" width="15.140625" style="82" customWidth="1"/>
    <col min="15366" max="15366" width="15" style="82" customWidth="1"/>
    <col min="15367" max="15367" width="12.42578125" style="82" customWidth="1"/>
    <col min="15368" max="15368" width="11.42578125" style="82"/>
    <col min="15369" max="15369" width="14.42578125" style="82" customWidth="1"/>
    <col min="15370" max="15370" width="11" style="82" customWidth="1"/>
    <col min="15371" max="15371" width="4.140625" style="82" customWidth="1"/>
    <col min="15372" max="15372" width="13.140625" style="82" customWidth="1"/>
    <col min="15373" max="15617" width="11.42578125" style="82"/>
    <col min="15618" max="15618" width="4.140625" style="82" customWidth="1"/>
    <col min="15619" max="15619" width="17.42578125" style="82" customWidth="1"/>
    <col min="15620" max="15620" width="19.140625" style="82" customWidth="1"/>
    <col min="15621" max="15621" width="15.140625" style="82" customWidth="1"/>
    <col min="15622" max="15622" width="15" style="82" customWidth="1"/>
    <col min="15623" max="15623" width="12.42578125" style="82" customWidth="1"/>
    <col min="15624" max="15624" width="11.42578125" style="82"/>
    <col min="15625" max="15625" width="14.42578125" style="82" customWidth="1"/>
    <col min="15626" max="15626" width="11" style="82" customWidth="1"/>
    <col min="15627" max="15627" width="4.140625" style="82" customWidth="1"/>
    <col min="15628" max="15628" width="13.140625" style="82" customWidth="1"/>
    <col min="15629" max="15873" width="11.42578125" style="82"/>
    <col min="15874" max="15874" width="4.140625" style="82" customWidth="1"/>
    <col min="15875" max="15875" width="17.42578125" style="82" customWidth="1"/>
    <col min="15876" max="15876" width="19.140625" style="82" customWidth="1"/>
    <col min="15877" max="15877" width="15.140625" style="82" customWidth="1"/>
    <col min="15878" max="15878" width="15" style="82" customWidth="1"/>
    <col min="15879" max="15879" width="12.42578125" style="82" customWidth="1"/>
    <col min="15880" max="15880" width="11.42578125" style="82"/>
    <col min="15881" max="15881" width="14.42578125" style="82" customWidth="1"/>
    <col min="15882" max="15882" width="11" style="82" customWidth="1"/>
    <col min="15883" max="15883" width="4.140625" style="82" customWidth="1"/>
    <col min="15884" max="15884" width="13.140625" style="82" customWidth="1"/>
    <col min="15885" max="16129" width="11.42578125" style="82"/>
    <col min="16130" max="16130" width="4.140625" style="82" customWidth="1"/>
    <col min="16131" max="16131" width="17.42578125" style="82" customWidth="1"/>
    <col min="16132" max="16132" width="19.140625" style="82" customWidth="1"/>
    <col min="16133" max="16133" width="15.140625" style="82" customWidth="1"/>
    <col min="16134" max="16134" width="15" style="82" customWidth="1"/>
    <col min="16135" max="16135" width="12.42578125" style="82" customWidth="1"/>
    <col min="16136" max="16136" width="11.42578125" style="82"/>
    <col min="16137" max="16137" width="14.42578125" style="82" customWidth="1"/>
    <col min="16138" max="16138" width="11" style="82" customWidth="1"/>
    <col min="16139" max="16139" width="4.140625" style="82" customWidth="1"/>
    <col min="16140" max="16140" width="13.140625" style="82" customWidth="1"/>
    <col min="16141" max="16384" width="11.42578125" style="82"/>
  </cols>
  <sheetData>
    <row r="1" spans="1:14" ht="12.75" thickBot="1">
      <c r="A1" s="156"/>
      <c r="B1" s="156"/>
      <c r="C1" s="155"/>
      <c r="D1" s="155"/>
      <c r="H1" s="155"/>
      <c r="I1" s="155"/>
      <c r="J1" s="207"/>
    </row>
    <row r="2" spans="1:14" ht="14.25" hidden="1" customHeight="1">
      <c r="A2" s="156"/>
      <c r="B2" s="45"/>
      <c r="C2" s="205"/>
      <c r="F2" s="208">
        <f>C6/100/12</f>
        <v>1.2499999999999999E-2</v>
      </c>
      <c r="H2" s="155"/>
      <c r="I2" s="155"/>
    </row>
    <row r="3" spans="1:14" ht="12.75" thickBot="1">
      <c r="A3" s="156"/>
      <c r="B3" s="263" t="s">
        <v>54</v>
      </c>
      <c r="C3" s="264"/>
      <c r="D3" s="197"/>
      <c r="E3" s="265" t="s">
        <v>150</v>
      </c>
      <c r="F3" s="266"/>
      <c r="H3" s="261" t="s">
        <v>44</v>
      </c>
      <c r="I3" s="262"/>
    </row>
    <row r="4" spans="1:14" ht="12.75" thickBot="1">
      <c r="A4" s="186"/>
      <c r="B4" s="187" t="s">
        <v>45</v>
      </c>
      <c r="C4" s="214">
        <v>100000</v>
      </c>
      <c r="K4" s="198"/>
      <c r="L4" s="188"/>
      <c r="M4" s="188"/>
      <c r="N4" s="188"/>
    </row>
    <row r="5" spans="1:14" ht="12.75" thickBot="1">
      <c r="A5" s="186"/>
      <c r="B5" s="189" t="s">
        <v>56</v>
      </c>
      <c r="C5" s="215">
        <v>360</v>
      </c>
      <c r="D5" s="187" t="s">
        <v>53</v>
      </c>
      <c r="E5" s="214">
        <v>1</v>
      </c>
      <c r="F5" s="187" t="s">
        <v>58</v>
      </c>
      <c r="G5" s="214">
        <v>10.5</v>
      </c>
      <c r="I5" s="209" t="s">
        <v>46</v>
      </c>
      <c r="K5" s="198"/>
      <c r="L5" s="188"/>
      <c r="M5" s="188"/>
      <c r="N5" s="188"/>
    </row>
    <row r="6" spans="1:14" ht="12.75" thickBot="1">
      <c r="A6" s="186"/>
      <c r="B6" s="187" t="s">
        <v>60</v>
      </c>
      <c r="C6" s="214">
        <v>15</v>
      </c>
      <c r="D6" s="187" t="s">
        <v>59</v>
      </c>
      <c r="E6" s="214">
        <v>0.5</v>
      </c>
      <c r="F6" s="187" t="s">
        <v>151</v>
      </c>
      <c r="G6" s="224">
        <f>+(1+C6/1200)^12-1</f>
        <v>0.16075451772299854</v>
      </c>
      <c r="I6" s="223">
        <f>IF(ISERROR((F2/(1-POWER(1+F2,-C5)))*C4),"",((F2/(1-POWER(1+F2,-C5)))*C4))</f>
        <v>1264.4440215650434</v>
      </c>
      <c r="K6" s="198"/>
      <c r="L6" s="188"/>
      <c r="M6" s="188"/>
      <c r="N6" s="188"/>
    </row>
    <row r="7" spans="1:14" ht="12.75" thickBot="1">
      <c r="A7" s="156"/>
      <c r="F7" s="155"/>
      <c r="K7" s="198"/>
      <c r="L7" s="188"/>
      <c r="M7" s="188"/>
      <c r="N7" s="188"/>
    </row>
    <row r="8" spans="1:14" ht="12" customHeight="1" thickBot="1">
      <c r="A8" s="191" t="s">
        <v>61</v>
      </c>
      <c r="B8" s="199" t="s">
        <v>47</v>
      </c>
      <c r="C8" s="200" t="s">
        <v>48</v>
      </c>
      <c r="D8" s="200" t="s">
        <v>49</v>
      </c>
      <c r="E8" s="199" t="s">
        <v>50</v>
      </c>
      <c r="F8" s="200" t="s">
        <v>149</v>
      </c>
      <c r="G8" s="199" t="s">
        <v>51</v>
      </c>
      <c r="H8" s="199" t="s">
        <v>55</v>
      </c>
      <c r="I8" s="199" t="s">
        <v>52</v>
      </c>
      <c r="K8" s="210"/>
      <c r="N8" s="188"/>
    </row>
    <row r="9" spans="1:14" ht="18.75" hidden="1" customHeight="1" thickBot="1">
      <c r="A9" s="192"/>
      <c r="B9" s="206">
        <v>0</v>
      </c>
      <c r="C9" s="211">
        <f>$C$4-B9</f>
        <v>100000</v>
      </c>
      <c r="D9" s="211"/>
      <c r="E9" s="206"/>
      <c r="F9" s="212"/>
      <c r="G9" s="206"/>
      <c r="H9" s="206"/>
      <c r="I9" s="206"/>
      <c r="J9" s="82"/>
      <c r="K9" s="210"/>
      <c r="N9" s="188"/>
    </row>
    <row r="10" spans="1:14">
      <c r="A10" s="219">
        <f>IF(1&gt;$C$5,"",1)</f>
        <v>1</v>
      </c>
      <c r="B10" s="220">
        <f>IF(ISERROR(E10),"",(E10))</f>
        <v>14.444021565043386</v>
      </c>
      <c r="C10" s="213">
        <f>IF(ISERROR($C$4-B10),"",($C$4-B10))</f>
        <v>99985.555978434961</v>
      </c>
      <c r="D10" s="213">
        <f>IF(ISERROR($F$2*C9),"",($F$2*C9))</f>
        <v>1250</v>
      </c>
      <c r="E10" s="213">
        <f>IF(ISERROR($I$6-D10),"",($I$6-D10))</f>
        <v>14.444021565043386</v>
      </c>
      <c r="F10" s="213">
        <f t="shared" ref="F10:F73" si="0">IF(A10="","",IF(ISERROR($E$5/100*$I$6),"",($E$5/100*$I$6)))</f>
        <v>12.644440215650434</v>
      </c>
      <c r="G10" s="213">
        <f t="shared" ref="G10:G73" si="1">IF(ISERROR($E$6/100*C9),"",($E$6/100*C9))</f>
        <v>500</v>
      </c>
      <c r="H10" s="213">
        <f t="shared" ref="H10:H73" si="2">IF(ISERROR($G$5/100*D9),"",($G$5/100*D10))</f>
        <v>131.25</v>
      </c>
      <c r="I10" s="213">
        <f t="shared" ref="I10:I73" si="3">IF(ISERROR($I$6+F10+G10),"",($I$6+F10+G10+H10))</f>
        <v>1908.3384617806937</v>
      </c>
      <c r="J10" s="156"/>
      <c r="K10" s="198"/>
      <c r="N10" s="188"/>
    </row>
    <row r="11" spans="1:14">
      <c r="A11" s="219">
        <f t="shared" ref="A11:A25" si="4">IF(A10="","",IF(A10+1&gt;$C$5,"",A10+1))</f>
        <v>2</v>
      </c>
      <c r="B11" s="213">
        <f t="shared" ref="B11:B74" si="5">IF(ISERROR($E$10*(POWER(1+$F$2,A11)-1)/$F$2),"",($E$10*(POWER(1+$F$2,A11)-1)/$F$2))</f>
        <v>29.068593399649806</v>
      </c>
      <c r="C11" s="213">
        <f t="shared" ref="C11:C74" si="6">IF(ISERROR($C$4-B11),"",($C$4-B11))</f>
        <v>99970.931406600357</v>
      </c>
      <c r="D11" s="213">
        <f t="shared" ref="D11:D74" si="7">IF(ISERROR($F$2*C10),"",($F$2*C10))</f>
        <v>1249.8194497304369</v>
      </c>
      <c r="E11" s="213">
        <f t="shared" ref="E11:E74" si="8">IF(ISERROR($E$10*POWER(1+$F$2,A10)),"",($E$10*POWER(1+$F$2,A10)))</f>
        <v>14.624571834606428</v>
      </c>
      <c r="F11" s="213">
        <f t="shared" si="0"/>
        <v>12.644440215650434</v>
      </c>
      <c r="G11" s="213">
        <f t="shared" si="1"/>
        <v>499.92777989217484</v>
      </c>
      <c r="H11" s="213">
        <f t="shared" si="2"/>
        <v>131.23104222169587</v>
      </c>
      <c r="I11" s="213">
        <f t="shared" si="3"/>
        <v>1908.2472838945644</v>
      </c>
      <c r="J11" s="156"/>
      <c r="K11" s="198"/>
      <c r="N11" s="188"/>
    </row>
    <row r="12" spans="1:14">
      <c r="A12" s="219">
        <f t="shared" si="4"/>
        <v>3</v>
      </c>
      <c r="B12" s="213">
        <f t="shared" si="5"/>
        <v>43.875972382188642</v>
      </c>
      <c r="C12" s="213">
        <f t="shared" si="6"/>
        <v>99956.124027617814</v>
      </c>
      <c r="D12" s="213">
        <f t="shared" si="7"/>
        <v>1249.6366425825045</v>
      </c>
      <c r="E12" s="213">
        <f t="shared" si="8"/>
        <v>14.807378982539008</v>
      </c>
      <c r="F12" s="213">
        <f t="shared" si="0"/>
        <v>12.644440215650434</v>
      </c>
      <c r="G12" s="213">
        <f t="shared" si="1"/>
        <v>499.85465703300179</v>
      </c>
      <c r="H12" s="213">
        <f t="shared" si="2"/>
        <v>131.21184747116297</v>
      </c>
      <c r="I12" s="213">
        <f t="shared" si="3"/>
        <v>1908.1549662848583</v>
      </c>
      <c r="J12" s="156"/>
      <c r="K12" s="198"/>
      <c r="N12" s="188"/>
    </row>
    <row r="13" spans="1:14">
      <c r="A13" s="219">
        <f t="shared" si="4"/>
        <v>4</v>
      </c>
      <c r="B13" s="213">
        <f t="shared" si="5"/>
        <v>58.868443602009513</v>
      </c>
      <c r="C13" s="213">
        <f t="shared" si="6"/>
        <v>99941.131556397988</v>
      </c>
      <c r="D13" s="213">
        <f t="shared" si="7"/>
        <v>1249.4515503452226</v>
      </c>
      <c r="E13" s="213">
        <f t="shared" si="8"/>
        <v>14.992471219820743</v>
      </c>
      <c r="F13" s="213">
        <f t="shared" si="0"/>
        <v>12.644440215650434</v>
      </c>
      <c r="G13" s="213">
        <f t="shared" si="1"/>
        <v>499.78062013808909</v>
      </c>
      <c r="H13" s="213">
        <f t="shared" si="2"/>
        <v>131.19241278624835</v>
      </c>
      <c r="I13" s="213">
        <f t="shared" si="3"/>
        <v>1908.061494705031</v>
      </c>
      <c r="J13" s="156"/>
      <c r="K13" s="198"/>
      <c r="N13" s="188"/>
    </row>
    <row r="14" spans="1:14">
      <c r="A14" s="219">
        <f t="shared" si="4"/>
        <v>5</v>
      </c>
      <c r="B14" s="213">
        <f t="shared" si="5"/>
        <v>74.048320712077853</v>
      </c>
      <c r="C14" s="213">
        <f t="shared" si="6"/>
        <v>99925.951679287915</v>
      </c>
      <c r="D14" s="213">
        <f t="shared" si="7"/>
        <v>1249.2641444549747</v>
      </c>
      <c r="E14" s="213">
        <f t="shared" si="8"/>
        <v>15.179877110068505</v>
      </c>
      <c r="F14" s="213">
        <f t="shared" si="0"/>
        <v>12.644440215650434</v>
      </c>
      <c r="G14" s="213">
        <f t="shared" si="1"/>
        <v>499.70565778198994</v>
      </c>
      <c r="H14" s="213">
        <f t="shared" si="2"/>
        <v>131.17273516777234</v>
      </c>
      <c r="I14" s="213">
        <f t="shared" si="3"/>
        <v>1907.9668547304559</v>
      </c>
      <c r="J14" s="156"/>
      <c r="K14" s="198"/>
      <c r="L14" s="46"/>
      <c r="N14" s="188"/>
    </row>
    <row r="15" spans="1:14">
      <c r="A15" s="219">
        <f t="shared" si="4"/>
        <v>6</v>
      </c>
      <c r="B15" s="213">
        <f t="shared" si="5"/>
        <v>89.417946286022271</v>
      </c>
      <c r="C15" s="213">
        <f t="shared" si="6"/>
        <v>99910.582053713981</v>
      </c>
      <c r="D15" s="213">
        <f t="shared" si="7"/>
        <v>1249.0743959910988</v>
      </c>
      <c r="E15" s="213">
        <f t="shared" si="8"/>
        <v>15.369625573944358</v>
      </c>
      <c r="F15" s="213">
        <f t="shared" si="0"/>
        <v>12.644440215650434</v>
      </c>
      <c r="G15" s="213">
        <f t="shared" si="1"/>
        <v>499.62975839643957</v>
      </c>
      <c r="H15" s="213">
        <f t="shared" si="2"/>
        <v>131.15281157906537</v>
      </c>
      <c r="I15" s="213">
        <f t="shared" si="3"/>
        <v>1907.8710317561988</v>
      </c>
      <c r="J15" s="156"/>
      <c r="K15" s="198"/>
      <c r="N15" s="188"/>
    </row>
    <row r="16" spans="1:14">
      <c r="A16" s="219">
        <f t="shared" si="4"/>
        <v>7</v>
      </c>
      <c r="B16" s="213">
        <f t="shared" si="5"/>
        <v>104.97969217964075</v>
      </c>
      <c r="C16" s="213">
        <f t="shared" si="6"/>
        <v>99895.020307820363</v>
      </c>
      <c r="D16" s="213">
        <f t="shared" si="7"/>
        <v>1248.8822756714246</v>
      </c>
      <c r="E16" s="213">
        <f t="shared" si="8"/>
        <v>15.561745893618664</v>
      </c>
      <c r="F16" s="213">
        <f t="shared" si="0"/>
        <v>12.644440215650434</v>
      </c>
      <c r="G16" s="213">
        <f t="shared" si="1"/>
        <v>499.55291026856992</v>
      </c>
      <c r="H16" s="213">
        <f t="shared" si="2"/>
        <v>131.13263894549959</v>
      </c>
      <c r="I16" s="213">
        <f t="shared" si="3"/>
        <v>1907.7740109947633</v>
      </c>
      <c r="J16" s="156"/>
      <c r="K16" s="198"/>
      <c r="N16" s="188"/>
    </row>
    <row r="17" spans="1:14">
      <c r="A17" s="219">
        <f t="shared" si="4"/>
        <v>8</v>
      </c>
      <c r="B17" s="213">
        <f t="shared" si="5"/>
        <v>120.73595989692987</v>
      </c>
      <c r="C17" s="213">
        <f t="shared" si="6"/>
        <v>99879.264040103066</v>
      </c>
      <c r="D17" s="213">
        <f t="shared" si="7"/>
        <v>1248.6877538477545</v>
      </c>
      <c r="E17" s="213">
        <f t="shared" si="8"/>
        <v>15.756267717288894</v>
      </c>
      <c r="F17" s="213">
        <f t="shared" si="0"/>
        <v>12.644440215650434</v>
      </c>
      <c r="G17" s="213">
        <f t="shared" si="1"/>
        <v>499.47510153910184</v>
      </c>
      <c r="H17" s="213">
        <f t="shared" si="2"/>
        <v>131.11221415401423</v>
      </c>
      <c r="I17" s="213">
        <f t="shared" si="3"/>
        <v>1907.6757774738098</v>
      </c>
      <c r="J17" s="156"/>
      <c r="K17" s="198"/>
      <c r="L17" s="188"/>
      <c r="M17" s="188"/>
      <c r="N17" s="188"/>
    </row>
    <row r="18" spans="1:14">
      <c r="A18" s="219">
        <f t="shared" si="4"/>
        <v>9</v>
      </c>
      <c r="B18" s="213">
        <f t="shared" si="5"/>
        <v>136.68918096068481</v>
      </c>
      <c r="C18" s="213">
        <f t="shared" si="6"/>
        <v>99863.31081903931</v>
      </c>
      <c r="D18" s="213">
        <f t="shared" si="7"/>
        <v>1248.4908005012883</v>
      </c>
      <c r="E18" s="213">
        <f t="shared" si="8"/>
        <v>15.953221063755009</v>
      </c>
      <c r="F18" s="213">
        <f t="shared" si="0"/>
        <v>12.644440215650434</v>
      </c>
      <c r="G18" s="213">
        <f t="shared" si="1"/>
        <v>499.39632020051533</v>
      </c>
      <c r="H18" s="213">
        <f t="shared" si="2"/>
        <v>131.09153405263527</v>
      </c>
      <c r="I18" s="213">
        <f t="shared" si="3"/>
        <v>1907.5763160338443</v>
      </c>
      <c r="J18" s="156"/>
      <c r="L18" s="188"/>
      <c r="M18" s="188"/>
    </row>
    <row r="19" spans="1:14">
      <c r="A19" s="219">
        <f t="shared" si="4"/>
        <v>10</v>
      </c>
      <c r="B19" s="213">
        <f t="shared" si="5"/>
        <v>152.84181728773689</v>
      </c>
      <c r="C19" s="213">
        <f t="shared" si="6"/>
        <v>99847.158182712257</v>
      </c>
      <c r="D19" s="213">
        <f t="shared" si="7"/>
        <v>1248.2913852379913</v>
      </c>
      <c r="E19" s="213">
        <f t="shared" si="8"/>
        <v>16.152636327051944</v>
      </c>
      <c r="F19" s="213">
        <f t="shared" si="0"/>
        <v>12.644440215650434</v>
      </c>
      <c r="G19" s="213">
        <f t="shared" si="1"/>
        <v>499.31655409519658</v>
      </c>
      <c r="H19" s="213">
        <f t="shared" si="2"/>
        <v>131.0705954499891</v>
      </c>
      <c r="I19" s="213">
        <f t="shared" si="3"/>
        <v>1907.4756113258793</v>
      </c>
      <c r="J19" s="156"/>
      <c r="L19" s="188"/>
      <c r="M19" s="188"/>
    </row>
    <row r="20" spans="1:14">
      <c r="A20" s="219">
        <f t="shared" si="4"/>
        <v>11</v>
      </c>
      <c r="B20" s="213">
        <f t="shared" si="5"/>
        <v>169.19636156887663</v>
      </c>
      <c r="C20" s="213">
        <f t="shared" si="6"/>
        <v>99830.803638431127</v>
      </c>
      <c r="D20" s="213">
        <f t="shared" si="7"/>
        <v>1248.0894772839031</v>
      </c>
      <c r="E20" s="213">
        <f t="shared" si="8"/>
        <v>16.354544281140097</v>
      </c>
      <c r="F20" s="213">
        <f t="shared" si="0"/>
        <v>12.644440215650434</v>
      </c>
      <c r="G20" s="213">
        <f t="shared" si="1"/>
        <v>499.23579091356129</v>
      </c>
      <c r="H20" s="213">
        <f t="shared" si="2"/>
        <v>131.04939511480981</v>
      </c>
      <c r="I20" s="213">
        <f t="shared" si="3"/>
        <v>1907.3736478090648</v>
      </c>
      <c r="J20" s="156"/>
      <c r="L20" s="188"/>
      <c r="M20" s="188"/>
    </row>
    <row r="21" spans="1:14">
      <c r="A21" s="219">
        <f t="shared" si="4"/>
        <v>12</v>
      </c>
      <c r="B21" s="213">
        <f t="shared" si="5"/>
        <v>185.75533765353123</v>
      </c>
      <c r="C21" s="213">
        <f t="shared" si="6"/>
        <v>99814.244662346464</v>
      </c>
      <c r="D21" s="213">
        <f t="shared" si="7"/>
        <v>1247.885045480389</v>
      </c>
      <c r="E21" s="213">
        <f t="shared" si="8"/>
        <v>16.558976084654343</v>
      </c>
      <c r="F21" s="213">
        <f t="shared" si="0"/>
        <v>12.644440215650434</v>
      </c>
      <c r="G21" s="213">
        <f t="shared" si="1"/>
        <v>499.15401819215566</v>
      </c>
      <c r="H21" s="213">
        <f t="shared" si="2"/>
        <v>131.02792977544084</v>
      </c>
      <c r="I21" s="213">
        <f t="shared" si="3"/>
        <v>1907.2704097482901</v>
      </c>
      <c r="J21" s="156"/>
      <c r="L21" s="188"/>
      <c r="M21" s="188"/>
    </row>
    <row r="22" spans="1:14">
      <c r="A22" s="219">
        <f t="shared" si="4"/>
        <v>13</v>
      </c>
      <c r="B22" s="213">
        <f t="shared" si="5"/>
        <v>202.52130093924347</v>
      </c>
      <c r="C22" s="213">
        <f t="shared" si="6"/>
        <v>99797.478699060754</v>
      </c>
      <c r="D22" s="213">
        <f t="shared" si="7"/>
        <v>1247.6780582793308</v>
      </c>
      <c r="E22" s="213">
        <f t="shared" si="8"/>
        <v>16.765963285712527</v>
      </c>
      <c r="F22" s="213">
        <f t="shared" si="0"/>
        <v>12.644440215650434</v>
      </c>
      <c r="G22" s="213">
        <f t="shared" si="1"/>
        <v>499.07122331173235</v>
      </c>
      <c r="H22" s="213">
        <f t="shared" si="2"/>
        <v>131.00619611932973</v>
      </c>
      <c r="I22" s="213">
        <f t="shared" si="3"/>
        <v>1907.1658812117557</v>
      </c>
      <c r="J22" s="156"/>
      <c r="L22" s="188"/>
      <c r="M22" s="188"/>
    </row>
    <row r="23" spans="1:14">
      <c r="A23" s="219">
        <f t="shared" si="4"/>
        <v>14</v>
      </c>
      <c r="B23" s="213">
        <f t="shared" si="5"/>
        <v>219.49683876602765</v>
      </c>
      <c r="C23" s="213">
        <f t="shared" si="6"/>
        <v>99780.503161233966</v>
      </c>
      <c r="D23" s="213">
        <f t="shared" si="7"/>
        <v>1247.4684837382592</v>
      </c>
      <c r="E23" s="213">
        <f t="shared" si="8"/>
        <v>16.975537826783928</v>
      </c>
      <c r="F23" s="213">
        <f t="shared" si="0"/>
        <v>12.644440215650434</v>
      </c>
      <c r="G23" s="213">
        <f t="shared" si="1"/>
        <v>498.98739349530376</v>
      </c>
      <c r="H23" s="213">
        <f t="shared" si="2"/>
        <v>130.98419079251721</v>
      </c>
      <c r="I23" s="213">
        <f t="shared" si="3"/>
        <v>1907.0600460685148</v>
      </c>
      <c r="J23" s="156"/>
      <c r="L23" s="188"/>
      <c r="M23" s="188"/>
    </row>
    <row r="24" spans="1:14">
      <c r="A24" s="219">
        <f t="shared" si="4"/>
        <v>15</v>
      </c>
      <c r="B24" s="213">
        <f t="shared" si="5"/>
        <v>236.68457081564608</v>
      </c>
      <c r="C24" s="213">
        <f t="shared" si="6"/>
        <v>99763.315429184353</v>
      </c>
      <c r="D24" s="213">
        <f t="shared" si="7"/>
        <v>1247.2562895154244</v>
      </c>
      <c r="E24" s="213">
        <f t="shared" si="8"/>
        <v>17.187732049618731</v>
      </c>
      <c r="F24" s="213">
        <f t="shared" si="0"/>
        <v>12.644440215650434</v>
      </c>
      <c r="G24" s="213">
        <f t="shared" si="1"/>
        <v>498.90251580616984</v>
      </c>
      <c r="H24" s="213">
        <f t="shared" si="2"/>
        <v>130.96191039911957</v>
      </c>
      <c r="I24" s="213">
        <f t="shared" si="3"/>
        <v>1906.9528879859831</v>
      </c>
      <c r="J24" s="156"/>
    </row>
    <row r="25" spans="1:14">
      <c r="A25" s="219">
        <f t="shared" si="4"/>
        <v>16</v>
      </c>
      <c r="B25" s="213">
        <f t="shared" si="5"/>
        <v>254.08714951588533</v>
      </c>
      <c r="C25" s="213">
        <f t="shared" si="6"/>
        <v>99745.912850484121</v>
      </c>
      <c r="D25" s="213">
        <f t="shared" si="7"/>
        <v>1247.0414428648044</v>
      </c>
      <c r="E25" s="213">
        <f t="shared" si="8"/>
        <v>17.402578700238962</v>
      </c>
      <c r="F25" s="213">
        <f t="shared" si="0"/>
        <v>12.644440215650434</v>
      </c>
      <c r="G25" s="213">
        <f t="shared" si="1"/>
        <v>498.81657714592177</v>
      </c>
      <c r="H25" s="213">
        <f t="shared" si="2"/>
        <v>130.93935150080446</v>
      </c>
      <c r="I25" s="213">
        <f t="shared" si="3"/>
        <v>1906.8443904274197</v>
      </c>
      <c r="J25" s="156"/>
    </row>
    <row r="26" spans="1:14">
      <c r="A26" s="219">
        <f t="shared" ref="A26:A89" si="9">IF(A25="","",IF(A25+1&gt;$C$5,"",A25+1))</f>
        <v>17</v>
      </c>
      <c r="B26" s="213">
        <f t="shared" si="5"/>
        <v>271.70726044987725</v>
      </c>
      <c r="C26" s="213">
        <f t="shared" si="6"/>
        <v>99728.292739550117</v>
      </c>
      <c r="D26" s="213">
        <f t="shared" si="7"/>
        <v>1246.8239106310514</v>
      </c>
      <c r="E26" s="213">
        <f t="shared" si="8"/>
        <v>17.620110933991953</v>
      </c>
      <c r="F26" s="213">
        <f t="shared" si="0"/>
        <v>12.644440215650434</v>
      </c>
      <c r="G26" s="213">
        <f t="shared" si="1"/>
        <v>498.72956425242063</v>
      </c>
      <c r="H26" s="213">
        <f t="shared" si="2"/>
        <v>130.91651061626038</v>
      </c>
      <c r="I26" s="213">
        <f t="shared" si="3"/>
        <v>1906.7345366493748</v>
      </c>
      <c r="J26" s="156"/>
    </row>
    <row r="27" spans="1:14">
      <c r="A27" s="219">
        <f t="shared" si="9"/>
        <v>18</v>
      </c>
      <c r="B27" s="213">
        <f t="shared" si="5"/>
        <v>289.54762277054425</v>
      </c>
      <c r="C27" s="213">
        <f t="shared" si="6"/>
        <v>99710.452377229449</v>
      </c>
      <c r="D27" s="213">
        <f t="shared" si="7"/>
        <v>1246.6036592443763</v>
      </c>
      <c r="E27" s="213">
        <f t="shared" si="8"/>
        <v>17.840362320666852</v>
      </c>
      <c r="F27" s="213">
        <f t="shared" si="0"/>
        <v>12.644440215650434</v>
      </c>
      <c r="G27" s="213">
        <f t="shared" si="1"/>
        <v>498.64146369775062</v>
      </c>
      <c r="H27" s="213">
        <f t="shared" si="2"/>
        <v>130.8933842206595</v>
      </c>
      <c r="I27" s="213">
        <f t="shared" si="3"/>
        <v>1906.6233096991039</v>
      </c>
      <c r="J27" s="156"/>
    </row>
    <row r="28" spans="1:14">
      <c r="A28" s="219">
        <f t="shared" si="9"/>
        <v>19</v>
      </c>
      <c r="B28" s="213">
        <f t="shared" si="5"/>
        <v>307.61098962021919</v>
      </c>
      <c r="C28" s="213">
        <f t="shared" si="6"/>
        <v>99692.389010379775</v>
      </c>
      <c r="D28" s="213">
        <f t="shared" si="7"/>
        <v>1246.3806547153681</v>
      </c>
      <c r="E28" s="213">
        <f t="shared" si="8"/>
        <v>18.063366849675187</v>
      </c>
      <c r="F28" s="213">
        <f t="shared" si="0"/>
        <v>12.644440215650434</v>
      </c>
      <c r="G28" s="213">
        <f t="shared" si="1"/>
        <v>498.55226188614728</v>
      </c>
      <c r="H28" s="213">
        <f t="shared" si="2"/>
        <v>130.86996874511365</v>
      </c>
      <c r="I28" s="213">
        <f t="shared" si="3"/>
        <v>1906.5106924119548</v>
      </c>
      <c r="J28" s="156"/>
    </row>
    <row r="29" spans="1:14">
      <c r="A29" s="219">
        <f t="shared" si="9"/>
        <v>20</v>
      </c>
      <c r="B29" s="213">
        <f t="shared" si="5"/>
        <v>325.90014855551533</v>
      </c>
      <c r="C29" s="213">
        <f t="shared" si="6"/>
        <v>99674.09985144448</v>
      </c>
      <c r="D29" s="213">
        <f t="shared" si="7"/>
        <v>1246.1548626297472</v>
      </c>
      <c r="E29" s="213">
        <f t="shared" si="8"/>
        <v>18.289158935296125</v>
      </c>
      <c r="F29" s="213">
        <f t="shared" si="0"/>
        <v>12.644440215650434</v>
      </c>
      <c r="G29" s="213">
        <f t="shared" si="1"/>
        <v>498.46194505189891</v>
      </c>
      <c r="H29" s="213">
        <f t="shared" si="2"/>
        <v>130.84626057612346</v>
      </c>
      <c r="I29" s="213">
        <f t="shared" si="3"/>
        <v>1906.3966674087162</v>
      </c>
      <c r="J29" s="156"/>
    </row>
    <row r="30" spans="1:14">
      <c r="A30" s="219">
        <f t="shared" si="9"/>
        <v>21</v>
      </c>
      <c r="B30" s="213">
        <f t="shared" si="5"/>
        <v>344.41792197750249</v>
      </c>
      <c r="C30" s="213">
        <f t="shared" si="6"/>
        <v>99655.582078022504</v>
      </c>
      <c r="D30" s="213">
        <f t="shared" si="7"/>
        <v>1245.926248143056</v>
      </c>
      <c r="E30" s="213">
        <f t="shared" si="8"/>
        <v>18.517773421987325</v>
      </c>
      <c r="F30" s="213">
        <f t="shared" si="0"/>
        <v>12.644440215650434</v>
      </c>
      <c r="G30" s="213">
        <f t="shared" si="1"/>
        <v>498.37049925722243</v>
      </c>
      <c r="H30" s="213">
        <f t="shared" si="2"/>
        <v>130.82225605502089</v>
      </c>
      <c r="I30" s="213">
        <f t="shared" si="3"/>
        <v>1906.2812170929371</v>
      </c>
      <c r="J30" s="156"/>
    </row>
    <row r="31" spans="1:14">
      <c r="A31" s="219">
        <f t="shared" si="9"/>
        <v>22</v>
      </c>
      <c r="B31" s="213">
        <f t="shared" si="5"/>
        <v>363.1671675672647</v>
      </c>
      <c r="C31" s="213">
        <f t="shared" si="6"/>
        <v>99636.83283243273</v>
      </c>
      <c r="D31" s="213">
        <f t="shared" si="7"/>
        <v>1245.6947759752811</v>
      </c>
      <c r="E31" s="213">
        <f t="shared" si="8"/>
        <v>18.749245589762168</v>
      </c>
      <c r="F31" s="213">
        <f t="shared" si="0"/>
        <v>12.644440215650434</v>
      </c>
      <c r="G31" s="213">
        <f t="shared" si="1"/>
        <v>498.27791039011254</v>
      </c>
      <c r="H31" s="213">
        <f t="shared" si="2"/>
        <v>130.79795147740452</v>
      </c>
      <c r="I31" s="213">
        <f t="shared" si="3"/>
        <v>1906.1643236482107</v>
      </c>
      <c r="J31" s="156"/>
    </row>
    <row r="32" spans="1:14">
      <c r="A32" s="219">
        <f t="shared" si="9"/>
        <v>23</v>
      </c>
      <c r="B32" s="213">
        <f t="shared" si="5"/>
        <v>382.15077872689869</v>
      </c>
      <c r="C32" s="213">
        <f t="shared" si="6"/>
        <v>99617.849221273107</v>
      </c>
      <c r="D32" s="213">
        <f t="shared" si="7"/>
        <v>1245.460410405409</v>
      </c>
      <c r="E32" s="213">
        <f t="shared" si="8"/>
        <v>18.983611159634194</v>
      </c>
      <c r="F32" s="213">
        <f t="shared" si="0"/>
        <v>12.644440215650434</v>
      </c>
      <c r="G32" s="213">
        <f t="shared" si="1"/>
        <v>498.18416416216365</v>
      </c>
      <c r="H32" s="213">
        <f t="shared" si="2"/>
        <v>130.77334309256793</v>
      </c>
      <c r="I32" s="213">
        <f t="shared" si="3"/>
        <v>1906.0459690354253</v>
      </c>
      <c r="J32" s="156"/>
    </row>
    <row r="33" spans="1:10">
      <c r="A33" s="219">
        <f t="shared" si="9"/>
        <v>24</v>
      </c>
      <c r="B33" s="213">
        <f t="shared" si="5"/>
        <v>401.37168502602856</v>
      </c>
      <c r="C33" s="213">
        <f t="shared" si="6"/>
        <v>99598.628314973976</v>
      </c>
      <c r="D33" s="213">
        <f t="shared" si="7"/>
        <v>1245.2231152659137</v>
      </c>
      <c r="E33" s="213">
        <f t="shared" si="8"/>
        <v>19.22090629912962</v>
      </c>
      <c r="F33" s="213">
        <f t="shared" si="0"/>
        <v>12.644440215650434</v>
      </c>
      <c r="G33" s="213">
        <f t="shared" si="1"/>
        <v>498.08924610636552</v>
      </c>
      <c r="H33" s="213">
        <f t="shared" si="2"/>
        <v>130.74842710292094</v>
      </c>
      <c r="I33" s="213">
        <f t="shared" si="3"/>
        <v>1905.92613498998</v>
      </c>
      <c r="J33" s="156"/>
    </row>
    <row r="34" spans="1:10">
      <c r="A34" s="219">
        <f t="shared" si="9"/>
        <v>25</v>
      </c>
      <c r="B34" s="213">
        <f t="shared" si="5"/>
        <v>420.83285265389713</v>
      </c>
      <c r="C34" s="213">
        <f t="shared" si="6"/>
        <v>99579.167147346103</v>
      </c>
      <c r="D34" s="213">
        <f t="shared" si="7"/>
        <v>1244.9828539371747</v>
      </c>
      <c r="E34" s="213">
        <f t="shared" si="8"/>
        <v>19.461167627868743</v>
      </c>
      <c r="F34" s="213">
        <f t="shared" si="0"/>
        <v>12.644440215650434</v>
      </c>
      <c r="G34" s="213">
        <f t="shared" si="1"/>
        <v>497.99314157486987</v>
      </c>
      <c r="H34" s="213">
        <f t="shared" si="2"/>
        <v>130.72319966340334</v>
      </c>
      <c r="I34" s="213">
        <f t="shared" si="3"/>
        <v>1905.804803018967</v>
      </c>
      <c r="J34" s="156"/>
    </row>
    <row r="35" spans="1:10">
      <c r="A35" s="219">
        <f t="shared" si="9"/>
        <v>26</v>
      </c>
      <c r="B35" s="213">
        <f t="shared" si="5"/>
        <v>440.53728487711464</v>
      </c>
      <c r="C35" s="213">
        <f t="shared" si="6"/>
        <v>99559.462715122892</v>
      </c>
      <c r="D35" s="213">
        <f t="shared" si="7"/>
        <v>1244.7395893418261</v>
      </c>
      <c r="E35" s="213">
        <f t="shared" si="8"/>
        <v>19.704432223217101</v>
      </c>
      <c r="F35" s="213">
        <f t="shared" si="0"/>
        <v>12.644440215650434</v>
      </c>
      <c r="G35" s="213">
        <f t="shared" si="1"/>
        <v>497.89583573673053</v>
      </c>
      <c r="H35" s="213">
        <f t="shared" si="2"/>
        <v>130.69765688089174</v>
      </c>
      <c r="I35" s="213">
        <f t="shared" si="3"/>
        <v>1905.6819543983161</v>
      </c>
      <c r="J35" s="156"/>
    </row>
    <row r="36" spans="1:10">
      <c r="A36" s="219">
        <f t="shared" si="9"/>
        <v>27</v>
      </c>
      <c r="B36" s="213">
        <f t="shared" si="5"/>
        <v>460.48802250312144</v>
      </c>
      <c r="C36" s="213">
        <f t="shared" si="6"/>
        <v>99539.511977496877</v>
      </c>
      <c r="D36" s="213">
        <f t="shared" si="7"/>
        <v>1244.493283939036</v>
      </c>
      <c r="E36" s="213">
        <f t="shared" si="8"/>
        <v>19.950737626007317</v>
      </c>
      <c r="F36" s="213">
        <f t="shared" si="0"/>
        <v>12.644440215650434</v>
      </c>
      <c r="G36" s="213">
        <f t="shared" si="1"/>
        <v>497.79731357561445</v>
      </c>
      <c r="H36" s="213">
        <f t="shared" si="2"/>
        <v>130.67179481359878</v>
      </c>
      <c r="I36" s="213">
        <f t="shared" si="3"/>
        <v>1905.557570169907</v>
      </c>
      <c r="J36" s="156"/>
    </row>
    <row r="37" spans="1:10">
      <c r="A37" s="219">
        <f t="shared" si="9"/>
        <v>28</v>
      </c>
      <c r="B37" s="213">
        <f t="shared" si="5"/>
        <v>480.68814434945398</v>
      </c>
      <c r="C37" s="213">
        <f t="shared" si="6"/>
        <v>99519.311855650551</v>
      </c>
      <c r="D37" s="213">
        <f t="shared" si="7"/>
        <v>1244.243899718711</v>
      </c>
      <c r="E37" s="213">
        <f t="shared" si="8"/>
        <v>20.200121846332404</v>
      </c>
      <c r="F37" s="213">
        <f t="shared" si="0"/>
        <v>12.644440215650434</v>
      </c>
      <c r="G37" s="213">
        <f t="shared" si="1"/>
        <v>497.69755988748437</v>
      </c>
      <c r="H37" s="213">
        <f t="shared" si="2"/>
        <v>130.64560947046465</v>
      </c>
      <c r="I37" s="213">
        <f t="shared" si="3"/>
        <v>1905.4316311386428</v>
      </c>
      <c r="J37" s="156"/>
    </row>
    <row r="38" spans="1:10">
      <c r="A38" s="219">
        <f t="shared" si="9"/>
        <v>29</v>
      </c>
      <c r="B38" s="213">
        <f t="shared" si="5"/>
        <v>501.14076771886533</v>
      </c>
      <c r="C38" s="213">
        <f t="shared" si="6"/>
        <v>99498.859232281131</v>
      </c>
      <c r="D38" s="213">
        <f t="shared" si="7"/>
        <v>1243.9913981956317</v>
      </c>
      <c r="E38" s="213">
        <f t="shared" si="8"/>
        <v>20.452623369411562</v>
      </c>
      <c r="F38" s="213">
        <f t="shared" si="0"/>
        <v>12.644440215650434</v>
      </c>
      <c r="G38" s="213">
        <f t="shared" si="1"/>
        <v>497.59655927825276</v>
      </c>
      <c r="H38" s="213">
        <f t="shared" si="2"/>
        <v>130.61909681054132</v>
      </c>
      <c r="I38" s="213">
        <f t="shared" si="3"/>
        <v>1905.3041178694878</v>
      </c>
      <c r="J38" s="156"/>
    </row>
    <row r="39" spans="1:10">
      <c r="A39" s="219">
        <f t="shared" si="9"/>
        <v>30</v>
      </c>
      <c r="B39" s="213">
        <f t="shared" si="5"/>
        <v>521.849048880395</v>
      </c>
      <c r="C39" s="213">
        <f t="shared" si="6"/>
        <v>99478.150951119605</v>
      </c>
      <c r="D39" s="213">
        <f t="shared" si="7"/>
        <v>1243.735740403514</v>
      </c>
      <c r="E39" s="213">
        <f t="shared" si="8"/>
        <v>20.7082811615292</v>
      </c>
      <c r="F39" s="213">
        <f t="shared" si="0"/>
        <v>12.644440215650434</v>
      </c>
      <c r="G39" s="213">
        <f t="shared" si="1"/>
        <v>497.49429616140566</v>
      </c>
      <c r="H39" s="213">
        <f t="shared" si="2"/>
        <v>130.59225274236897</v>
      </c>
      <c r="I39" s="213">
        <f t="shared" si="3"/>
        <v>1905.1750106844684</v>
      </c>
      <c r="J39" s="156"/>
    </row>
    <row r="40" spans="1:10">
      <c r="A40" s="219">
        <f t="shared" si="9"/>
        <v>31</v>
      </c>
      <c r="B40" s="213">
        <f t="shared" si="5"/>
        <v>542.81618355644287</v>
      </c>
      <c r="C40" s="213">
        <f t="shared" si="6"/>
        <v>99457.183816443561</v>
      </c>
      <c r="D40" s="213">
        <f t="shared" si="7"/>
        <v>1243.4768868889951</v>
      </c>
      <c r="E40" s="213">
        <f t="shared" si="8"/>
        <v>20.967134676048321</v>
      </c>
      <c r="F40" s="213">
        <f t="shared" si="0"/>
        <v>12.644440215650434</v>
      </c>
      <c r="G40" s="213">
        <f t="shared" si="1"/>
        <v>497.39075475559804</v>
      </c>
      <c r="H40" s="213">
        <f t="shared" si="2"/>
        <v>130.56507312334449</v>
      </c>
      <c r="I40" s="213">
        <f t="shared" si="3"/>
        <v>1905.0442896596362</v>
      </c>
      <c r="J40" s="156"/>
    </row>
    <row r="41" spans="1:10">
      <c r="A41" s="219">
        <f t="shared" si="9"/>
        <v>32</v>
      </c>
      <c r="B41" s="213">
        <f t="shared" si="5"/>
        <v>564.04540741594212</v>
      </c>
      <c r="C41" s="213">
        <f t="shared" si="6"/>
        <v>99435.954592584065</v>
      </c>
      <c r="D41" s="213">
        <f t="shared" si="7"/>
        <v>1243.2147977055445</v>
      </c>
      <c r="E41" s="213">
        <f t="shared" si="8"/>
        <v>21.229223859498919</v>
      </c>
      <c r="F41" s="213">
        <f t="shared" si="0"/>
        <v>12.644440215650434</v>
      </c>
      <c r="G41" s="213">
        <f t="shared" si="1"/>
        <v>497.28591908221784</v>
      </c>
      <c r="H41" s="213">
        <f t="shared" si="2"/>
        <v>130.53755375908216</v>
      </c>
      <c r="I41" s="213">
        <f t="shared" si="3"/>
        <v>1904.9119346219936</v>
      </c>
      <c r="J41" s="156"/>
    </row>
    <row r="42" spans="1:10">
      <c r="A42" s="219">
        <f t="shared" si="9"/>
        <v>33</v>
      </c>
      <c r="B42" s="213">
        <f t="shared" si="5"/>
        <v>585.53999657368468</v>
      </c>
      <c r="C42" s="213">
        <f t="shared" si="6"/>
        <v>99414.460003426313</v>
      </c>
      <c r="D42" s="213">
        <f t="shared" si="7"/>
        <v>1242.9494324073007</v>
      </c>
      <c r="E42" s="213">
        <f t="shared" si="8"/>
        <v>21.494589157742659</v>
      </c>
      <c r="F42" s="213">
        <f t="shared" si="0"/>
        <v>12.644440215650434</v>
      </c>
      <c r="G42" s="213">
        <f t="shared" si="1"/>
        <v>497.17977296292031</v>
      </c>
      <c r="H42" s="213">
        <f t="shared" si="2"/>
        <v>130.50969040276658</v>
      </c>
      <c r="I42" s="213">
        <f t="shared" si="3"/>
        <v>1904.7779251463805</v>
      </c>
      <c r="J42" s="156"/>
    </row>
    <row r="43" spans="1:10">
      <c r="A43" s="219">
        <f t="shared" si="9"/>
        <v>34</v>
      </c>
      <c r="B43" s="213">
        <f t="shared" si="5"/>
        <v>607.30326809589917</v>
      </c>
      <c r="C43" s="213">
        <f t="shared" si="6"/>
        <v>99392.6967319041</v>
      </c>
      <c r="D43" s="213">
        <f t="shared" si="7"/>
        <v>1242.6807500428288</v>
      </c>
      <c r="E43" s="213">
        <f t="shared" si="8"/>
        <v>21.763271522214442</v>
      </c>
      <c r="F43" s="213">
        <f t="shared" si="0"/>
        <v>12.644440215650434</v>
      </c>
      <c r="G43" s="213">
        <f t="shared" si="1"/>
        <v>497.07230001713157</v>
      </c>
      <c r="H43" s="213">
        <f t="shared" si="2"/>
        <v>130.481478754497</v>
      </c>
      <c r="I43" s="213">
        <f t="shared" si="3"/>
        <v>1904.6422405523222</v>
      </c>
      <c r="J43" s="156"/>
    </row>
    <row r="44" spans="1:10">
      <c r="A44" s="219">
        <f t="shared" si="9"/>
        <v>35</v>
      </c>
      <c r="B44" s="213">
        <f t="shared" si="5"/>
        <v>629.33858051214111</v>
      </c>
      <c r="C44" s="213">
        <f t="shared" si="6"/>
        <v>99370.661419487864</v>
      </c>
      <c r="D44" s="213">
        <f t="shared" si="7"/>
        <v>1242.4087091488011</v>
      </c>
      <c r="E44" s="213">
        <f t="shared" si="8"/>
        <v>22.035312416242125</v>
      </c>
      <c r="F44" s="213">
        <f t="shared" si="0"/>
        <v>12.644440215650434</v>
      </c>
      <c r="G44" s="213">
        <f t="shared" si="1"/>
        <v>496.96348365952053</v>
      </c>
      <c r="H44" s="213">
        <f t="shared" si="2"/>
        <v>130.4529144606241</v>
      </c>
      <c r="I44" s="213">
        <f t="shared" si="3"/>
        <v>1904.5048599008383</v>
      </c>
      <c r="J44" s="156"/>
    </row>
    <row r="45" spans="1:10">
      <c r="A45" s="219">
        <f t="shared" si="9"/>
        <v>36</v>
      </c>
      <c r="B45" s="213">
        <f t="shared" si="5"/>
        <v>651.64933433358635</v>
      </c>
      <c r="C45" s="213">
        <f t="shared" si="6"/>
        <v>99348.35066566641</v>
      </c>
      <c r="D45" s="213">
        <f t="shared" si="7"/>
        <v>1242.1332677435983</v>
      </c>
      <c r="E45" s="213">
        <f t="shared" si="8"/>
        <v>22.31075382144515</v>
      </c>
      <c r="F45" s="213">
        <f t="shared" si="0"/>
        <v>12.644440215650434</v>
      </c>
      <c r="G45" s="213">
        <f t="shared" si="1"/>
        <v>496.85330709743931</v>
      </c>
      <c r="H45" s="213">
        <f t="shared" si="2"/>
        <v>130.42399311307781</v>
      </c>
      <c r="I45" s="213">
        <f t="shared" si="3"/>
        <v>1904.3657619912108</v>
      </c>
      <c r="J45" s="156"/>
    </row>
    <row r="46" spans="1:10">
      <c r="A46" s="219">
        <f t="shared" si="9"/>
        <v>37</v>
      </c>
      <c r="B46" s="213">
        <f t="shared" si="5"/>
        <v>674.23897257779947</v>
      </c>
      <c r="C46" s="213">
        <f t="shared" si="6"/>
        <v>99325.761027422195</v>
      </c>
      <c r="D46" s="213">
        <f t="shared" si="7"/>
        <v>1241.85438332083</v>
      </c>
      <c r="E46" s="213">
        <f t="shared" si="8"/>
        <v>22.589638244213212</v>
      </c>
      <c r="F46" s="213">
        <f t="shared" si="0"/>
        <v>12.644440215650434</v>
      </c>
      <c r="G46" s="213">
        <f t="shared" si="1"/>
        <v>496.74175332833204</v>
      </c>
      <c r="H46" s="213">
        <f t="shared" si="2"/>
        <v>130.39471024868715</v>
      </c>
      <c r="I46" s="213">
        <f t="shared" si="3"/>
        <v>1904.2249253577129</v>
      </c>
      <c r="J46" s="156"/>
    </row>
    <row r="47" spans="1:10">
      <c r="A47" s="219">
        <f t="shared" si="9"/>
        <v>38</v>
      </c>
      <c r="B47" s="213">
        <f t="shared" si="5"/>
        <v>697.1109813000653</v>
      </c>
      <c r="C47" s="213">
        <f t="shared" si="6"/>
        <v>99302.889018699934</v>
      </c>
      <c r="D47" s="213">
        <f t="shared" si="7"/>
        <v>1241.5720128427774</v>
      </c>
      <c r="E47" s="213">
        <f t="shared" si="8"/>
        <v>22.872008722265878</v>
      </c>
      <c r="F47" s="213">
        <f t="shared" si="0"/>
        <v>12.644440215650434</v>
      </c>
      <c r="G47" s="213">
        <f t="shared" si="1"/>
        <v>496.62880513711099</v>
      </c>
      <c r="H47" s="213">
        <f t="shared" si="2"/>
        <v>130.36506134849162</v>
      </c>
      <c r="I47" s="213">
        <f t="shared" si="3"/>
        <v>1904.0823282662964</v>
      </c>
      <c r="J47" s="156"/>
    </row>
    <row r="48" spans="1:10">
      <c r="A48" s="219">
        <f t="shared" si="9"/>
        <v>39</v>
      </c>
      <c r="B48" s="213">
        <f t="shared" si="5"/>
        <v>720.2688901313594</v>
      </c>
      <c r="C48" s="213">
        <f t="shared" si="6"/>
        <v>99279.731109868648</v>
      </c>
      <c r="D48" s="213">
        <f t="shared" si="7"/>
        <v>1241.2861127337492</v>
      </c>
      <c r="E48" s="213">
        <f t="shared" si="8"/>
        <v>23.157908831294201</v>
      </c>
      <c r="F48" s="213">
        <f t="shared" si="0"/>
        <v>12.644440215650434</v>
      </c>
      <c r="G48" s="213">
        <f t="shared" si="1"/>
        <v>496.51444509349966</v>
      </c>
      <c r="H48" s="213">
        <f t="shared" si="2"/>
        <v>130.33504183704366</v>
      </c>
      <c r="I48" s="213">
        <f t="shared" si="3"/>
        <v>1903.9379487112371</v>
      </c>
      <c r="J48" s="156"/>
    </row>
    <row r="49" spans="1:10">
      <c r="A49" s="219">
        <f t="shared" si="9"/>
        <v>40</v>
      </c>
      <c r="B49" s="213">
        <f t="shared" si="5"/>
        <v>743.71627282304485</v>
      </c>
      <c r="C49" s="213">
        <f t="shared" si="6"/>
        <v>99256.283727176953</v>
      </c>
      <c r="D49" s="213">
        <f t="shared" si="7"/>
        <v>1240.9966388733581</v>
      </c>
      <c r="E49" s="213">
        <f t="shared" si="8"/>
        <v>23.447382691685377</v>
      </c>
      <c r="F49" s="213">
        <f t="shared" si="0"/>
        <v>12.644440215650434</v>
      </c>
      <c r="G49" s="213">
        <f t="shared" si="1"/>
        <v>496.39865554934323</v>
      </c>
      <c r="H49" s="213">
        <f t="shared" si="2"/>
        <v>130.3046470817026</v>
      </c>
      <c r="I49" s="213">
        <f t="shared" si="3"/>
        <v>1903.7917644117395</v>
      </c>
      <c r="J49" s="156"/>
    </row>
    <row r="50" spans="1:10">
      <c r="A50" s="219">
        <f t="shared" si="9"/>
        <v>41</v>
      </c>
      <c r="B50" s="213">
        <f t="shared" si="5"/>
        <v>767.45674779837634</v>
      </c>
      <c r="C50" s="213">
        <f t="shared" si="6"/>
        <v>99232.54325220162</v>
      </c>
      <c r="D50" s="213">
        <f t="shared" si="7"/>
        <v>1240.7035465897118</v>
      </c>
      <c r="E50" s="213">
        <f t="shared" si="8"/>
        <v>23.740474975331445</v>
      </c>
      <c r="F50" s="213">
        <f t="shared" si="0"/>
        <v>12.644440215650434</v>
      </c>
      <c r="G50" s="213">
        <f t="shared" si="1"/>
        <v>496.28141863588479</v>
      </c>
      <c r="H50" s="213">
        <f t="shared" si="2"/>
        <v>130.27387239191972</v>
      </c>
      <c r="I50" s="213">
        <f t="shared" si="3"/>
        <v>1903.6437528084982</v>
      </c>
      <c r="J50" s="156"/>
    </row>
    <row r="51" spans="1:10">
      <c r="A51" s="219">
        <f t="shared" si="9"/>
        <v>42</v>
      </c>
      <c r="B51" s="213">
        <f t="shared" si="5"/>
        <v>791.49397871089934</v>
      </c>
      <c r="C51" s="213">
        <f t="shared" si="6"/>
        <v>99208.506021289097</v>
      </c>
      <c r="D51" s="213">
        <f t="shared" si="7"/>
        <v>1240.4067906525202</v>
      </c>
      <c r="E51" s="213">
        <f t="shared" si="8"/>
        <v>24.037230912523089</v>
      </c>
      <c r="F51" s="213">
        <f t="shared" si="0"/>
        <v>12.644440215650434</v>
      </c>
      <c r="G51" s="213">
        <f t="shared" si="1"/>
        <v>496.16271626100809</v>
      </c>
      <c r="H51" s="213">
        <f t="shared" si="2"/>
        <v>130.24271301851462</v>
      </c>
      <c r="I51" s="213">
        <f t="shared" si="3"/>
        <v>1903.4938910602164</v>
      </c>
      <c r="J51" s="156"/>
    </row>
    <row r="52" spans="1:10">
      <c r="A52" s="219">
        <f t="shared" si="9"/>
        <v>43</v>
      </c>
      <c r="B52" s="213">
        <f t="shared" si="5"/>
        <v>815.8316750098287</v>
      </c>
      <c r="C52" s="213">
        <f t="shared" si="6"/>
        <v>99184.168324990169</v>
      </c>
      <c r="D52" s="213">
        <f t="shared" si="7"/>
        <v>1240.1063252661136</v>
      </c>
      <c r="E52" s="213">
        <f t="shared" si="8"/>
        <v>24.337696298929629</v>
      </c>
      <c r="F52" s="213">
        <f t="shared" si="0"/>
        <v>12.644440215650434</v>
      </c>
      <c r="G52" s="213">
        <f t="shared" si="1"/>
        <v>496.0425301064455</v>
      </c>
      <c r="H52" s="213">
        <f t="shared" si="2"/>
        <v>130.21116415294193</v>
      </c>
      <c r="I52" s="213">
        <f t="shared" si="3"/>
        <v>1903.3421560400811</v>
      </c>
      <c r="J52" s="156"/>
    </row>
    <row r="53" spans="1:10">
      <c r="A53" s="219">
        <f t="shared" si="9"/>
        <v>44</v>
      </c>
      <c r="B53" s="213">
        <f t="shared" si="5"/>
        <v>840.4735925124952</v>
      </c>
      <c r="C53" s="213">
        <f t="shared" si="6"/>
        <v>99159.526407487501</v>
      </c>
      <c r="D53" s="213">
        <f t="shared" si="7"/>
        <v>1239.8021040623771</v>
      </c>
      <c r="E53" s="213">
        <f t="shared" si="8"/>
        <v>24.641917502666242</v>
      </c>
      <c r="F53" s="213">
        <f t="shared" si="0"/>
        <v>12.644440215650434</v>
      </c>
      <c r="G53" s="213">
        <f t="shared" si="1"/>
        <v>495.92084162495087</v>
      </c>
      <c r="H53" s="213">
        <f t="shared" si="2"/>
        <v>130.17922092654959</v>
      </c>
      <c r="I53" s="213">
        <f t="shared" si="3"/>
        <v>1903.188524332194</v>
      </c>
      <c r="J53" s="156"/>
    </row>
    <row r="54" spans="1:10">
      <c r="A54" s="219">
        <f t="shared" si="9"/>
        <v>45</v>
      </c>
      <c r="B54" s="213">
        <f t="shared" si="5"/>
        <v>865.42353398394448</v>
      </c>
      <c r="C54" s="213">
        <f t="shared" si="6"/>
        <v>99134.576466016049</v>
      </c>
      <c r="D54" s="213">
        <f t="shared" si="7"/>
        <v>1239.4940800935938</v>
      </c>
      <c r="E54" s="213">
        <f t="shared" si="8"/>
        <v>24.949941471449574</v>
      </c>
      <c r="F54" s="213">
        <f t="shared" si="0"/>
        <v>12.644440215650434</v>
      </c>
      <c r="G54" s="213">
        <f t="shared" si="1"/>
        <v>495.7976320374375</v>
      </c>
      <c r="H54" s="213">
        <f t="shared" si="2"/>
        <v>130.14687840982734</v>
      </c>
      <c r="I54" s="213">
        <f t="shared" si="3"/>
        <v>1903.0329722279587</v>
      </c>
      <c r="J54" s="156"/>
    </row>
    <row r="55" spans="1:10">
      <c r="A55" s="219">
        <f t="shared" si="9"/>
        <v>46</v>
      </c>
      <c r="B55" s="213">
        <f t="shared" si="5"/>
        <v>890.68534972378734</v>
      </c>
      <c r="C55" s="213">
        <f t="shared" si="6"/>
        <v>99109.31465027621</v>
      </c>
      <c r="D55" s="213">
        <f t="shared" si="7"/>
        <v>1239.1822058252005</v>
      </c>
      <c r="E55" s="213">
        <f t="shared" si="8"/>
        <v>25.261815739842692</v>
      </c>
      <c r="F55" s="213">
        <f t="shared" si="0"/>
        <v>12.644440215650434</v>
      </c>
      <c r="G55" s="213">
        <f t="shared" si="1"/>
        <v>495.67288233008026</v>
      </c>
      <c r="H55" s="213">
        <f t="shared" si="2"/>
        <v>130.11413161164606</v>
      </c>
      <c r="I55" s="213">
        <f t="shared" si="3"/>
        <v>1902.8754757224201</v>
      </c>
      <c r="J55" s="156"/>
    </row>
    <row r="56" spans="1:10">
      <c r="A56" s="219">
        <f t="shared" si="9"/>
        <v>47</v>
      </c>
      <c r="B56" s="213">
        <f t="shared" si="5"/>
        <v>916.26293816037764</v>
      </c>
      <c r="C56" s="213">
        <f t="shared" si="6"/>
        <v>99083.737061839623</v>
      </c>
      <c r="D56" s="213">
        <f t="shared" si="7"/>
        <v>1238.8664331284526</v>
      </c>
      <c r="E56" s="213">
        <f t="shared" si="8"/>
        <v>25.577588436590727</v>
      </c>
      <c r="F56" s="213">
        <f t="shared" si="0"/>
        <v>12.644440215650434</v>
      </c>
      <c r="G56" s="213">
        <f t="shared" si="1"/>
        <v>495.54657325138106</v>
      </c>
      <c r="H56" s="213">
        <f t="shared" si="2"/>
        <v>130.08097547848752</v>
      </c>
      <c r="I56" s="213">
        <f t="shared" si="3"/>
        <v>1902.7160105105622</v>
      </c>
      <c r="J56" s="156"/>
    </row>
    <row r="57" spans="1:10">
      <c r="A57" s="219">
        <f t="shared" si="9"/>
        <v>48</v>
      </c>
      <c r="B57" s="213">
        <f t="shared" si="5"/>
        <v>942.16024645242635</v>
      </c>
      <c r="C57" s="213">
        <f t="shared" si="6"/>
        <v>99057.839753547567</v>
      </c>
      <c r="D57" s="213">
        <f t="shared" si="7"/>
        <v>1238.5467132729952</v>
      </c>
      <c r="E57" s="213">
        <f t="shared" si="8"/>
        <v>25.897308292048105</v>
      </c>
      <c r="F57" s="213">
        <f t="shared" si="0"/>
        <v>12.644440215650434</v>
      </c>
      <c r="G57" s="213">
        <f t="shared" si="1"/>
        <v>495.41868530919811</v>
      </c>
      <c r="H57" s="213">
        <f t="shared" si="2"/>
        <v>130.04740489366449</v>
      </c>
      <c r="I57" s="213">
        <f t="shared" si="3"/>
        <v>1902.5545519835562</v>
      </c>
      <c r="J57" s="156"/>
    </row>
    <row r="58" spans="1:10">
      <c r="A58" s="219">
        <f t="shared" si="9"/>
        <v>49</v>
      </c>
      <c r="B58" s="213">
        <f t="shared" si="5"/>
        <v>968.38127109812478</v>
      </c>
      <c r="C58" s="213">
        <f t="shared" si="6"/>
        <v>99031.618728901871</v>
      </c>
      <c r="D58" s="213">
        <f t="shared" si="7"/>
        <v>1238.2229969193445</v>
      </c>
      <c r="E58" s="213">
        <f t="shared" si="8"/>
        <v>26.221024645698712</v>
      </c>
      <c r="F58" s="213">
        <f t="shared" si="0"/>
        <v>12.644440215650434</v>
      </c>
      <c r="G58" s="213">
        <f t="shared" si="1"/>
        <v>495.28919876773784</v>
      </c>
      <c r="H58" s="213">
        <f t="shared" si="2"/>
        <v>130.01341467653117</v>
      </c>
      <c r="I58" s="213">
        <f t="shared" si="3"/>
        <v>1902.3910752249626</v>
      </c>
      <c r="J58" s="156"/>
    </row>
    <row r="59" spans="1:10">
      <c r="A59" s="219">
        <f t="shared" si="9"/>
        <v>50</v>
      </c>
      <c r="B59" s="213">
        <f t="shared" si="5"/>
        <v>994.93005855189517</v>
      </c>
      <c r="C59" s="213">
        <f t="shared" si="6"/>
        <v>99005.069941448106</v>
      </c>
      <c r="D59" s="213">
        <f t="shared" si="7"/>
        <v>1237.8952341112733</v>
      </c>
      <c r="E59" s="213">
        <f t="shared" si="8"/>
        <v>26.548787453769947</v>
      </c>
      <c r="F59" s="213">
        <f t="shared" si="0"/>
        <v>12.644440215650434</v>
      </c>
      <c r="G59" s="213">
        <f t="shared" si="1"/>
        <v>495.15809364450939</v>
      </c>
      <c r="H59" s="213">
        <f t="shared" si="2"/>
        <v>129.97899958168369</v>
      </c>
      <c r="I59" s="213">
        <f t="shared" si="3"/>
        <v>1902.2255550068867</v>
      </c>
      <c r="J59" s="156"/>
    </row>
    <row r="60" spans="1:10">
      <c r="A60" s="219">
        <f t="shared" si="9"/>
        <v>51</v>
      </c>
      <c r="B60" s="213">
        <f t="shared" si="5"/>
        <v>1021.810705848837</v>
      </c>
      <c r="C60" s="213">
        <f t="shared" si="6"/>
        <v>98978.189294151161</v>
      </c>
      <c r="D60" s="213">
        <f t="shared" si="7"/>
        <v>1237.5633742681011</v>
      </c>
      <c r="E60" s="213">
        <f t="shared" si="8"/>
        <v>26.880647296942072</v>
      </c>
      <c r="F60" s="213">
        <f t="shared" si="0"/>
        <v>12.644440215650434</v>
      </c>
      <c r="G60" s="213">
        <f t="shared" si="1"/>
        <v>495.02534970724054</v>
      </c>
      <c r="H60" s="213">
        <f t="shared" si="2"/>
        <v>129.94415429815061</v>
      </c>
      <c r="I60" s="213">
        <f t="shared" si="3"/>
        <v>1902.0579657860849</v>
      </c>
      <c r="J60" s="156"/>
    </row>
    <row r="61" spans="1:10">
      <c r="A61" s="219">
        <f t="shared" si="9"/>
        <v>52</v>
      </c>
      <c r="B61" s="213">
        <f t="shared" si="5"/>
        <v>1049.0273612369908</v>
      </c>
      <c r="C61" s="213">
        <f t="shared" si="6"/>
        <v>98950.972638763007</v>
      </c>
      <c r="D61" s="213">
        <f t="shared" si="7"/>
        <v>1237.2273661768895</v>
      </c>
      <c r="E61" s="213">
        <f t="shared" si="8"/>
        <v>27.216655388153846</v>
      </c>
      <c r="F61" s="213">
        <f t="shared" si="0"/>
        <v>12.644440215650434</v>
      </c>
      <c r="G61" s="213">
        <f t="shared" si="1"/>
        <v>494.89094647075581</v>
      </c>
      <c r="H61" s="213">
        <f t="shared" si="2"/>
        <v>129.90887344857339</v>
      </c>
      <c r="I61" s="213">
        <f t="shared" si="3"/>
        <v>1901.8882817000228</v>
      </c>
      <c r="J61" s="156"/>
    </row>
    <row r="62" spans="1:10">
      <c r="A62" s="219">
        <f t="shared" si="9"/>
        <v>53</v>
      </c>
      <c r="B62" s="213">
        <f t="shared" si="5"/>
        <v>1076.5842248174963</v>
      </c>
      <c r="C62" s="213">
        <f t="shared" si="6"/>
        <v>98923.415775182497</v>
      </c>
      <c r="D62" s="213">
        <f t="shared" si="7"/>
        <v>1236.8871579845375</v>
      </c>
      <c r="E62" s="213">
        <f t="shared" si="8"/>
        <v>27.55686358050577</v>
      </c>
      <c r="F62" s="213">
        <f t="shared" si="0"/>
        <v>12.644440215650434</v>
      </c>
      <c r="G62" s="213">
        <f t="shared" si="1"/>
        <v>494.75486319381503</v>
      </c>
      <c r="H62" s="213">
        <f t="shared" si="2"/>
        <v>129.87315158837643</v>
      </c>
      <c r="I62" s="213">
        <f t="shared" si="3"/>
        <v>1901.7164765628852</v>
      </c>
      <c r="J62" s="156"/>
    </row>
    <row r="63" spans="1:10">
      <c r="A63" s="219">
        <f t="shared" si="9"/>
        <v>54</v>
      </c>
      <c r="B63" s="213">
        <f t="shared" si="5"/>
        <v>1104.4855491927583</v>
      </c>
      <c r="C63" s="213">
        <f t="shared" si="6"/>
        <v>98895.514450807241</v>
      </c>
      <c r="D63" s="213">
        <f t="shared" si="7"/>
        <v>1236.5426971897812</v>
      </c>
      <c r="E63" s="213">
        <f t="shared" si="8"/>
        <v>27.901324375262085</v>
      </c>
      <c r="F63" s="213">
        <f t="shared" si="0"/>
        <v>12.644440215650434</v>
      </c>
      <c r="G63" s="213">
        <f t="shared" si="1"/>
        <v>494.61707887591251</v>
      </c>
      <c r="H63" s="213">
        <f t="shared" si="2"/>
        <v>129.83698320492701</v>
      </c>
      <c r="I63" s="213">
        <f t="shared" si="3"/>
        <v>1901.5425238615333</v>
      </c>
      <c r="J63" s="156"/>
    </row>
    <row r="64" spans="1:10">
      <c r="A64" s="219">
        <f t="shared" si="9"/>
        <v>55</v>
      </c>
      <c r="B64" s="213">
        <f t="shared" si="5"/>
        <v>1132.7356401227109</v>
      </c>
      <c r="C64" s="213">
        <f t="shared" si="6"/>
        <v>98867.264359877285</v>
      </c>
      <c r="D64" s="213">
        <f t="shared" si="7"/>
        <v>1236.1939306350905</v>
      </c>
      <c r="E64" s="213">
        <f t="shared" si="8"/>
        <v>28.250090929952865</v>
      </c>
      <c r="F64" s="213">
        <f t="shared" si="0"/>
        <v>12.644440215650434</v>
      </c>
      <c r="G64" s="213">
        <f t="shared" si="1"/>
        <v>494.4775722540362</v>
      </c>
      <c r="H64" s="213">
        <f t="shared" si="2"/>
        <v>129.8003627166845</v>
      </c>
      <c r="I64" s="213">
        <f t="shared" si="3"/>
        <v>1901.3663967514144</v>
      </c>
      <c r="J64" s="156"/>
    </row>
    <row r="65" spans="1:10">
      <c r="A65" s="219">
        <f t="shared" si="9"/>
        <v>56</v>
      </c>
      <c r="B65" s="213">
        <f t="shared" si="5"/>
        <v>1161.3388571892883</v>
      </c>
      <c r="C65" s="213">
        <f t="shared" si="6"/>
        <v>98838.661142810713</v>
      </c>
      <c r="D65" s="213">
        <f t="shared" si="7"/>
        <v>1235.840804498466</v>
      </c>
      <c r="E65" s="213">
        <f t="shared" si="8"/>
        <v>28.603217066577272</v>
      </c>
      <c r="F65" s="213">
        <f t="shared" si="0"/>
        <v>12.644440215650434</v>
      </c>
      <c r="G65" s="213">
        <f t="shared" si="1"/>
        <v>494.33632179938644</v>
      </c>
      <c r="H65" s="213">
        <f t="shared" si="2"/>
        <v>129.76328447233894</v>
      </c>
      <c r="I65" s="213">
        <f t="shared" si="3"/>
        <v>1901.1880680524191</v>
      </c>
      <c r="J65" s="156"/>
    </row>
    <row r="66" spans="1:10">
      <c r="A66" s="219">
        <f t="shared" si="9"/>
        <v>57</v>
      </c>
      <c r="B66" s="213">
        <f t="shared" si="5"/>
        <v>1190.2996144691979</v>
      </c>
      <c r="C66" s="213">
        <f t="shared" si="6"/>
        <v>98809.700385530799</v>
      </c>
      <c r="D66" s="213">
        <f t="shared" si="7"/>
        <v>1235.4832642851338</v>
      </c>
      <c r="E66" s="213">
        <f t="shared" si="8"/>
        <v>28.960757279909487</v>
      </c>
      <c r="F66" s="213">
        <f t="shared" si="0"/>
        <v>12.644440215650434</v>
      </c>
      <c r="G66" s="213">
        <f t="shared" si="1"/>
        <v>494.19330571405357</v>
      </c>
      <c r="H66" s="213">
        <f t="shared" si="2"/>
        <v>129.72574274993906</v>
      </c>
      <c r="I66" s="213">
        <f t="shared" si="3"/>
        <v>1901.0075102446863</v>
      </c>
      <c r="J66" s="156"/>
    </row>
    <row r="67" spans="1:10">
      <c r="A67" s="219">
        <f t="shared" si="9"/>
        <v>58</v>
      </c>
      <c r="B67" s="213">
        <f t="shared" si="5"/>
        <v>1219.6223812151068</v>
      </c>
      <c r="C67" s="213">
        <f t="shared" si="6"/>
        <v>98780.3776187849</v>
      </c>
      <c r="D67" s="213">
        <f t="shared" si="7"/>
        <v>1235.1212548191349</v>
      </c>
      <c r="E67" s="213">
        <f t="shared" si="8"/>
        <v>29.322766745908357</v>
      </c>
      <c r="F67" s="213">
        <f t="shared" si="0"/>
        <v>12.644440215650434</v>
      </c>
      <c r="G67" s="213">
        <f t="shared" si="1"/>
        <v>494.048501927654</v>
      </c>
      <c r="H67" s="213">
        <f t="shared" si="2"/>
        <v>129.68773175600916</v>
      </c>
      <c r="I67" s="213">
        <f t="shared" si="3"/>
        <v>1900.8246954643569</v>
      </c>
      <c r="J67" s="156"/>
    </row>
    <row r="68" spans="1:10">
      <c r="A68" s="219">
        <f t="shared" si="9"/>
        <v>59</v>
      </c>
      <c r="B68" s="213">
        <f t="shared" si="5"/>
        <v>1249.311682545338</v>
      </c>
      <c r="C68" s="213">
        <f t="shared" si="6"/>
        <v>98750.688317454667</v>
      </c>
      <c r="D68" s="213">
        <f t="shared" si="7"/>
        <v>1234.7547202348112</v>
      </c>
      <c r="E68" s="213">
        <f t="shared" si="8"/>
        <v>29.689301330232219</v>
      </c>
      <c r="F68" s="213">
        <f t="shared" si="0"/>
        <v>12.644440215650434</v>
      </c>
      <c r="G68" s="213">
        <f t="shared" si="1"/>
        <v>493.90188809392453</v>
      </c>
      <c r="H68" s="213">
        <f t="shared" si="2"/>
        <v>129.64924562465518</v>
      </c>
      <c r="I68" s="213">
        <f t="shared" si="3"/>
        <v>1900.6395954992734</v>
      </c>
      <c r="J68" s="156"/>
    </row>
    <row r="69" spans="1:10">
      <c r="A69" s="219">
        <f t="shared" si="9"/>
        <v>60</v>
      </c>
      <c r="B69" s="213">
        <f t="shared" si="5"/>
        <v>1279.3721001421984</v>
      </c>
      <c r="C69" s="213">
        <f t="shared" si="6"/>
        <v>98720.627899857805</v>
      </c>
      <c r="D69" s="213">
        <f t="shared" si="7"/>
        <v>1234.3836039681833</v>
      </c>
      <c r="E69" s="213">
        <f t="shared" si="8"/>
        <v>30.060417596860113</v>
      </c>
      <c r="F69" s="213">
        <f t="shared" si="0"/>
        <v>12.644440215650434</v>
      </c>
      <c r="G69" s="213">
        <f t="shared" si="1"/>
        <v>493.75344158727336</v>
      </c>
      <c r="H69" s="213">
        <f t="shared" si="2"/>
        <v>129.61027841665924</v>
      </c>
      <c r="I69" s="213">
        <f t="shared" si="3"/>
        <v>1900.4521817846262</v>
      </c>
      <c r="J69" s="156"/>
    </row>
    <row r="70" spans="1:10">
      <c r="A70" s="219">
        <f t="shared" si="9"/>
        <v>61</v>
      </c>
      <c r="B70" s="213">
        <f t="shared" si="5"/>
        <v>1309.808272959019</v>
      </c>
      <c r="C70" s="213">
        <f t="shared" si="6"/>
        <v>98690.191727040976</v>
      </c>
      <c r="D70" s="213">
        <f t="shared" si="7"/>
        <v>1234.0078487482224</v>
      </c>
      <c r="E70" s="213">
        <f t="shared" si="8"/>
        <v>30.436172816820864</v>
      </c>
      <c r="F70" s="213">
        <f t="shared" si="0"/>
        <v>12.644440215650434</v>
      </c>
      <c r="G70" s="213">
        <f t="shared" si="1"/>
        <v>493.60313949928906</v>
      </c>
      <c r="H70" s="213">
        <f t="shared" si="2"/>
        <v>129.57082411856334</v>
      </c>
      <c r="I70" s="213">
        <f t="shared" si="3"/>
        <v>1900.2624253985459</v>
      </c>
      <c r="J70" s="156"/>
    </row>
    <row r="71" spans="1:10">
      <c r="A71" s="219">
        <f t="shared" si="9"/>
        <v>62</v>
      </c>
      <c r="B71" s="213">
        <f t="shared" si="5"/>
        <v>1340.6248979360507</v>
      </c>
      <c r="C71" s="213">
        <f t="shared" si="6"/>
        <v>98659.375102063947</v>
      </c>
      <c r="D71" s="213">
        <f t="shared" si="7"/>
        <v>1233.6273965880121</v>
      </c>
      <c r="E71" s="213">
        <f t="shared" si="8"/>
        <v>30.816624977031122</v>
      </c>
      <c r="F71" s="213">
        <f t="shared" si="0"/>
        <v>12.644440215650434</v>
      </c>
      <c r="G71" s="213">
        <f t="shared" si="1"/>
        <v>493.45095863520487</v>
      </c>
      <c r="H71" s="213">
        <f t="shared" si="2"/>
        <v>129.53087664174126</v>
      </c>
      <c r="I71" s="213">
        <f t="shared" si="3"/>
        <v>1900.0702970576399</v>
      </c>
      <c r="J71" s="156"/>
    </row>
    <row r="72" spans="1:10">
      <c r="A72" s="219">
        <f t="shared" si="9"/>
        <v>63</v>
      </c>
      <c r="B72" s="213">
        <f t="shared" si="5"/>
        <v>1371.8267307252945</v>
      </c>
      <c r="C72" s="213">
        <f t="shared" si="6"/>
        <v>98628.173269274703</v>
      </c>
      <c r="D72" s="213">
        <f t="shared" si="7"/>
        <v>1233.2421887757991</v>
      </c>
      <c r="E72" s="213">
        <f t="shared" si="8"/>
        <v>31.201832789244019</v>
      </c>
      <c r="F72" s="213">
        <f t="shared" si="0"/>
        <v>12.644440215650434</v>
      </c>
      <c r="G72" s="213">
        <f t="shared" si="1"/>
        <v>493.29687551031975</v>
      </c>
      <c r="H72" s="213">
        <f t="shared" si="2"/>
        <v>129.49042982145892</v>
      </c>
      <c r="I72" s="213">
        <f t="shared" si="3"/>
        <v>1899.8757671124724</v>
      </c>
      <c r="J72" s="156"/>
    </row>
    <row r="73" spans="1:10">
      <c r="A73" s="219">
        <f t="shared" si="9"/>
        <v>64</v>
      </c>
      <c r="B73" s="213">
        <f t="shared" si="5"/>
        <v>1403.4185864244041</v>
      </c>
      <c r="C73" s="213">
        <f t="shared" si="6"/>
        <v>98596.581413575594</v>
      </c>
      <c r="D73" s="213">
        <f t="shared" si="7"/>
        <v>1232.8521658659338</v>
      </c>
      <c r="E73" s="213">
        <f t="shared" si="8"/>
        <v>31.591855699109566</v>
      </c>
      <c r="F73" s="213">
        <f t="shared" si="0"/>
        <v>12.644440215650434</v>
      </c>
      <c r="G73" s="213">
        <f t="shared" si="1"/>
        <v>493.14086634637351</v>
      </c>
      <c r="H73" s="213">
        <f t="shared" si="2"/>
        <v>129.44947741592304</v>
      </c>
      <c r="I73" s="213">
        <f t="shared" si="3"/>
        <v>1899.6788055429902</v>
      </c>
      <c r="J73" s="156"/>
    </row>
    <row r="74" spans="1:10">
      <c r="A74" s="219">
        <f t="shared" si="9"/>
        <v>65</v>
      </c>
      <c r="B74" s="213">
        <f t="shared" si="5"/>
        <v>1435.4053403197527</v>
      </c>
      <c r="C74" s="213">
        <f t="shared" si="6"/>
        <v>98564.594659680253</v>
      </c>
      <c r="D74" s="213">
        <f t="shared" si="7"/>
        <v>1232.4572676696948</v>
      </c>
      <c r="E74" s="213">
        <f t="shared" si="8"/>
        <v>31.986753895348436</v>
      </c>
      <c r="F74" s="213">
        <f t="shared" ref="F74:F137" si="10">IF(A74="","",IF(ISERROR($E$5/100*$I$6),"",($E$5/100*$I$6)))</f>
        <v>12.644440215650434</v>
      </c>
      <c r="G74" s="213">
        <f t="shared" ref="G74:G137" si="11">IF(ISERROR($E$6/100*C73),"",($E$6/100*C73))</f>
        <v>492.98290706787799</v>
      </c>
      <c r="H74" s="213">
        <f t="shared" ref="H74:H137" si="12">IF(ISERROR($G$5/100*D73),"",($G$5/100*D74))</f>
        <v>129.40801310531796</v>
      </c>
      <c r="I74" s="213">
        <f t="shared" ref="I74:I137" si="13">IF(ISERROR($I$6+F74+G74),"",($I$6+F74+G74+H74))</f>
        <v>1899.4793819538895</v>
      </c>
      <c r="J74" s="156"/>
    </row>
    <row r="75" spans="1:10">
      <c r="A75" s="219">
        <f t="shared" si="9"/>
        <v>66</v>
      </c>
      <c r="B75" s="213">
        <f t="shared" ref="B75:B138" si="14">IF(ISERROR($E$10*(POWER(1+$F$2,A75)-1)/$F$2),"",($E$10*(POWER(1+$F$2,A75)-1)/$F$2))</f>
        <v>1467.7919286387928</v>
      </c>
      <c r="C75" s="213">
        <f t="shared" ref="C75:C129" si="15">IF(ISERROR($C$4-B75),"",($C$4-B75))</f>
        <v>98532.208071361209</v>
      </c>
      <c r="D75" s="213">
        <f t="shared" ref="D75:D129" si="16">IF(ISERROR($F$2*C74),"",($F$2*C74))</f>
        <v>1232.057433246003</v>
      </c>
      <c r="E75" s="213">
        <f t="shared" ref="E75:E138" si="17">IF(ISERROR($E$10*POWER(1+$F$2,A74)),"",($E$10*POWER(1+$F$2,A74)))</f>
        <v>32.386588319040293</v>
      </c>
      <c r="F75" s="213">
        <f t="shared" si="10"/>
        <v>12.644440215650434</v>
      </c>
      <c r="G75" s="213">
        <f t="shared" si="11"/>
        <v>492.82297329840128</v>
      </c>
      <c r="H75" s="213">
        <f t="shared" si="12"/>
        <v>129.36603049083033</v>
      </c>
      <c r="I75" s="213">
        <f t="shared" si="13"/>
        <v>1899.2774655699254</v>
      </c>
      <c r="J75" s="156"/>
    </row>
    <row r="76" spans="1:10">
      <c r="A76" s="219">
        <f t="shared" si="9"/>
        <v>67</v>
      </c>
      <c r="B76" s="213">
        <f t="shared" si="14"/>
        <v>1500.5833493118207</v>
      </c>
      <c r="C76" s="213">
        <f t="shared" si="15"/>
        <v>98499.416650688174</v>
      </c>
      <c r="D76" s="213">
        <f t="shared" si="16"/>
        <v>1231.652600892015</v>
      </c>
      <c r="E76" s="213">
        <f t="shared" si="17"/>
        <v>32.791420673028298</v>
      </c>
      <c r="F76" s="213">
        <f t="shared" si="10"/>
        <v>12.644440215650434</v>
      </c>
      <c r="G76" s="213">
        <f t="shared" si="11"/>
        <v>492.66104035680604</v>
      </c>
      <c r="H76" s="213">
        <f t="shared" si="12"/>
        <v>129.32352309366158</v>
      </c>
      <c r="I76" s="213">
        <f t="shared" si="13"/>
        <v>1899.0730252311614</v>
      </c>
      <c r="J76" s="156"/>
    </row>
    <row r="77" spans="1:10">
      <c r="A77" s="219">
        <f t="shared" si="9"/>
        <v>68</v>
      </c>
      <c r="B77" s="213">
        <f t="shared" si="14"/>
        <v>1533.7846627432621</v>
      </c>
      <c r="C77" s="213">
        <f t="shared" si="15"/>
        <v>98466.215337256741</v>
      </c>
      <c r="D77" s="213">
        <f t="shared" si="16"/>
        <v>1231.242708133602</v>
      </c>
      <c r="E77" s="213">
        <f t="shared" si="17"/>
        <v>33.201313431441143</v>
      </c>
      <c r="F77" s="213">
        <f t="shared" si="10"/>
        <v>12.644440215650434</v>
      </c>
      <c r="G77" s="213">
        <f t="shared" si="11"/>
        <v>492.49708325344091</v>
      </c>
      <c r="H77" s="213">
        <f t="shared" si="12"/>
        <v>129.2804843540282</v>
      </c>
      <c r="I77" s="213">
        <f t="shared" si="13"/>
        <v>1898.8660293881628</v>
      </c>
      <c r="J77" s="156"/>
    </row>
    <row r="78" spans="1:10">
      <c r="A78" s="219">
        <f t="shared" si="9"/>
        <v>69</v>
      </c>
      <c r="B78" s="213">
        <f t="shared" si="14"/>
        <v>1567.4009925925959</v>
      </c>
      <c r="C78" s="213">
        <f t="shared" si="15"/>
        <v>98432.599007407407</v>
      </c>
      <c r="D78" s="213">
        <f t="shared" si="16"/>
        <v>1230.8276917157091</v>
      </c>
      <c r="E78" s="213">
        <f t="shared" si="17"/>
        <v>33.616329849334157</v>
      </c>
      <c r="F78" s="213">
        <f t="shared" si="10"/>
        <v>12.644440215650434</v>
      </c>
      <c r="G78" s="213">
        <f t="shared" si="11"/>
        <v>492.33107668628372</v>
      </c>
      <c r="H78" s="213">
        <f t="shared" si="12"/>
        <v>129.23690763014946</v>
      </c>
      <c r="I78" s="213">
        <f t="shared" si="13"/>
        <v>1898.6564460971269</v>
      </c>
      <c r="J78" s="156"/>
    </row>
    <row r="79" spans="1:10">
      <c r="A79" s="219">
        <f t="shared" si="9"/>
        <v>70</v>
      </c>
      <c r="B79" s="213">
        <f t="shared" si="14"/>
        <v>1601.4375265650474</v>
      </c>
      <c r="C79" s="213">
        <f t="shared" si="15"/>
        <v>98398.562473434955</v>
      </c>
      <c r="D79" s="213">
        <f t="shared" si="16"/>
        <v>1230.4074875925926</v>
      </c>
      <c r="E79" s="213">
        <f t="shared" si="17"/>
        <v>34.036533972450833</v>
      </c>
      <c r="F79" s="213">
        <f t="shared" si="10"/>
        <v>12.644440215650434</v>
      </c>
      <c r="G79" s="213">
        <f t="shared" si="11"/>
        <v>492.16299503703704</v>
      </c>
      <c r="H79" s="213">
        <f t="shared" si="12"/>
        <v>129.1927861972222</v>
      </c>
      <c r="I79" s="213">
        <f t="shared" si="13"/>
        <v>1898.4442430149529</v>
      </c>
      <c r="J79" s="156"/>
    </row>
    <row r="80" spans="1:10">
      <c r="A80" s="219">
        <f t="shared" si="9"/>
        <v>71</v>
      </c>
      <c r="B80" s="213">
        <f t="shared" si="14"/>
        <v>1635.8995172121531</v>
      </c>
      <c r="C80" s="213">
        <f t="shared" si="15"/>
        <v>98364.10048278785</v>
      </c>
      <c r="D80" s="213">
        <f t="shared" si="16"/>
        <v>1229.9820309179368</v>
      </c>
      <c r="E80" s="213">
        <f t="shared" si="17"/>
        <v>34.461990647106475</v>
      </c>
      <c r="F80" s="213">
        <f t="shared" si="10"/>
        <v>12.644440215650434</v>
      </c>
      <c r="G80" s="213">
        <f t="shared" si="11"/>
        <v>491.99281236717479</v>
      </c>
      <c r="H80" s="213">
        <f t="shared" si="12"/>
        <v>129.14811324638336</v>
      </c>
      <c r="I80" s="213">
        <f t="shared" si="13"/>
        <v>1898.2293873942519</v>
      </c>
      <c r="J80" s="156"/>
    </row>
    <row r="81" spans="1:10">
      <c r="A81" s="219">
        <f t="shared" si="9"/>
        <v>72</v>
      </c>
      <c r="B81" s="213">
        <f t="shared" si="14"/>
        <v>1670.792282742349</v>
      </c>
      <c r="C81" s="213">
        <f t="shared" si="15"/>
        <v>98329.207717257654</v>
      </c>
      <c r="D81" s="213">
        <f t="shared" si="16"/>
        <v>1229.5512560348479</v>
      </c>
      <c r="E81" s="213">
        <f t="shared" si="17"/>
        <v>34.892765530195298</v>
      </c>
      <c r="F81" s="213">
        <f t="shared" si="10"/>
        <v>12.644440215650434</v>
      </c>
      <c r="G81" s="213">
        <f t="shared" si="11"/>
        <v>491.82050241393927</v>
      </c>
      <c r="H81" s="213">
        <f t="shared" si="12"/>
        <v>129.10288188365902</v>
      </c>
      <c r="I81" s="213">
        <f t="shared" si="13"/>
        <v>1898.0118460782919</v>
      </c>
      <c r="J81" s="156"/>
    </row>
    <row r="82" spans="1:10">
      <c r="A82" s="219">
        <f t="shared" si="9"/>
        <v>73</v>
      </c>
      <c r="B82" s="213">
        <f t="shared" si="14"/>
        <v>1706.1212078416711</v>
      </c>
      <c r="C82" s="213">
        <f t="shared" si="15"/>
        <v>98293.878792158328</v>
      </c>
      <c r="D82" s="213">
        <f t="shared" si="16"/>
        <v>1229.1150964657206</v>
      </c>
      <c r="E82" s="213">
        <f t="shared" si="17"/>
        <v>35.328925099322745</v>
      </c>
      <c r="F82" s="213">
        <f t="shared" si="10"/>
        <v>12.644440215650434</v>
      </c>
      <c r="G82" s="213">
        <f t="shared" si="11"/>
        <v>491.64603858628828</v>
      </c>
      <c r="H82" s="213">
        <f t="shared" si="12"/>
        <v>129.05708512890067</v>
      </c>
      <c r="I82" s="213">
        <f t="shared" si="13"/>
        <v>1897.7915854958828</v>
      </c>
      <c r="J82" s="156"/>
    </row>
    <row r="83" spans="1:10">
      <c r="A83" s="219">
        <f t="shared" si="9"/>
        <v>74</v>
      </c>
      <c r="B83" s="213">
        <f t="shared" si="14"/>
        <v>1741.8917445047359</v>
      </c>
      <c r="C83" s="213">
        <f t="shared" si="15"/>
        <v>98258.108255495259</v>
      </c>
      <c r="D83" s="213">
        <f t="shared" si="16"/>
        <v>1228.673484901979</v>
      </c>
      <c r="E83" s="213">
        <f t="shared" si="17"/>
        <v>35.770536663064277</v>
      </c>
      <c r="F83" s="213">
        <f t="shared" si="10"/>
        <v>12.644440215650434</v>
      </c>
      <c r="G83" s="213">
        <f t="shared" si="11"/>
        <v>491.46939396079165</v>
      </c>
      <c r="H83" s="213">
        <f t="shared" si="12"/>
        <v>129.01071591470779</v>
      </c>
      <c r="I83" s="213">
        <f t="shared" si="13"/>
        <v>1897.5685716561932</v>
      </c>
      <c r="J83" s="156"/>
    </row>
    <row r="84" spans="1:10">
      <c r="A84" s="219">
        <f t="shared" si="9"/>
        <v>75</v>
      </c>
      <c r="B84" s="213">
        <f t="shared" si="14"/>
        <v>1778.1094128760876</v>
      </c>
      <c r="C84" s="213">
        <f t="shared" si="15"/>
        <v>98221.890587123911</v>
      </c>
      <c r="D84" s="213">
        <f t="shared" si="16"/>
        <v>1228.2263531936906</v>
      </c>
      <c r="E84" s="213">
        <f t="shared" si="17"/>
        <v>36.217668371352588</v>
      </c>
      <c r="F84" s="213">
        <f t="shared" si="10"/>
        <v>12.644440215650434</v>
      </c>
      <c r="G84" s="213">
        <f t="shared" si="11"/>
        <v>491.29054127747628</v>
      </c>
      <c r="H84" s="213">
        <f t="shared" si="12"/>
        <v>128.96376708533751</v>
      </c>
      <c r="I84" s="213">
        <f t="shared" si="13"/>
        <v>1897.3427701435076</v>
      </c>
      <c r="J84" s="156"/>
    </row>
    <row r="85" spans="1:10">
      <c r="A85" s="219">
        <f t="shared" si="9"/>
        <v>76</v>
      </c>
      <c r="B85" s="213">
        <f t="shared" si="14"/>
        <v>1814.7798021020831</v>
      </c>
      <c r="C85" s="213">
        <f t="shared" si="15"/>
        <v>98185.220197897914</v>
      </c>
      <c r="D85" s="213">
        <f t="shared" si="16"/>
        <v>1227.7736323390488</v>
      </c>
      <c r="E85" s="213">
        <f t="shared" si="17"/>
        <v>36.670389225994484</v>
      </c>
      <c r="F85" s="213">
        <f t="shared" si="10"/>
        <v>12.644440215650434</v>
      </c>
      <c r="G85" s="213">
        <f t="shared" si="11"/>
        <v>491.10945293561957</v>
      </c>
      <c r="H85" s="213">
        <f t="shared" si="12"/>
        <v>128.91623139560014</v>
      </c>
      <c r="I85" s="213">
        <f t="shared" si="13"/>
        <v>1897.1141461119134</v>
      </c>
      <c r="J85" s="156"/>
    </row>
    <row r="86" spans="1:10">
      <c r="A86" s="219">
        <f t="shared" si="9"/>
        <v>77</v>
      </c>
      <c r="B86" s="213">
        <f t="shared" si="14"/>
        <v>1851.9085711934017</v>
      </c>
      <c r="C86" s="213">
        <f t="shared" si="15"/>
        <v>98148.091428806598</v>
      </c>
      <c r="D86" s="213">
        <f t="shared" si="16"/>
        <v>1227.3152524737238</v>
      </c>
      <c r="E86" s="213">
        <f t="shared" si="17"/>
        <v>37.12876909131942</v>
      </c>
      <c r="F86" s="213">
        <f t="shared" si="10"/>
        <v>12.644440215650434</v>
      </c>
      <c r="G86" s="213">
        <f t="shared" si="11"/>
        <v>490.92610098948956</v>
      </c>
      <c r="H86" s="213">
        <f t="shared" si="12"/>
        <v>128.868101509741</v>
      </c>
      <c r="I86" s="213">
        <f t="shared" si="13"/>
        <v>1896.882664279924</v>
      </c>
      <c r="J86" s="156"/>
    </row>
    <row r="87" spans="1:10">
      <c r="A87" s="219">
        <f t="shared" si="9"/>
        <v>78</v>
      </c>
      <c r="B87" s="213">
        <f t="shared" si="14"/>
        <v>1889.5014498983635</v>
      </c>
      <c r="C87" s="213">
        <f t="shared" si="15"/>
        <v>98110.498550101634</v>
      </c>
      <c r="D87" s="213">
        <f t="shared" si="16"/>
        <v>1226.8511428600823</v>
      </c>
      <c r="E87" s="213">
        <f t="shared" si="17"/>
        <v>37.592878704960903</v>
      </c>
      <c r="F87" s="213">
        <f t="shared" si="10"/>
        <v>12.644440215650434</v>
      </c>
      <c r="G87" s="213">
        <f t="shared" si="11"/>
        <v>490.74045714403297</v>
      </c>
      <c r="H87" s="213">
        <f t="shared" si="12"/>
        <v>128.81937000030862</v>
      </c>
      <c r="I87" s="213">
        <f t="shared" si="13"/>
        <v>1896.6482889250353</v>
      </c>
      <c r="J87" s="156"/>
    </row>
    <row r="88" spans="1:10">
      <c r="A88" s="219">
        <f t="shared" si="9"/>
        <v>79</v>
      </c>
      <c r="B88" s="213">
        <f t="shared" si="14"/>
        <v>1927.564239587135</v>
      </c>
      <c r="C88" s="213">
        <f t="shared" si="15"/>
        <v>98072.43576041286</v>
      </c>
      <c r="D88" s="213">
        <f t="shared" si="16"/>
        <v>1226.3812318762702</v>
      </c>
      <c r="E88" s="213">
        <f t="shared" si="17"/>
        <v>38.062789688772924</v>
      </c>
      <c r="F88" s="213">
        <f t="shared" si="10"/>
        <v>12.644440215650434</v>
      </c>
      <c r="G88" s="213">
        <f t="shared" si="11"/>
        <v>490.55249275050818</v>
      </c>
      <c r="H88" s="213">
        <f t="shared" si="12"/>
        <v>128.77002934700837</v>
      </c>
      <c r="I88" s="213">
        <f t="shared" si="13"/>
        <v>1896.4109838782103</v>
      </c>
      <c r="J88" s="156"/>
    </row>
    <row r="89" spans="1:10">
      <c r="A89" s="219">
        <f t="shared" si="9"/>
        <v>80</v>
      </c>
      <c r="B89" s="213">
        <f t="shared" si="14"/>
        <v>1966.1028141470188</v>
      </c>
      <c r="C89" s="213">
        <f t="shared" si="15"/>
        <v>98033.897185852984</v>
      </c>
      <c r="D89" s="213">
        <f t="shared" si="16"/>
        <v>1225.9054470051606</v>
      </c>
      <c r="E89" s="213">
        <f t="shared" si="17"/>
        <v>38.538574559882576</v>
      </c>
      <c r="F89" s="213">
        <f t="shared" si="10"/>
        <v>12.644440215650434</v>
      </c>
      <c r="G89" s="213">
        <f t="shared" si="11"/>
        <v>490.36217880206431</v>
      </c>
      <c r="H89" s="213">
        <f t="shared" si="12"/>
        <v>128.72007193554185</v>
      </c>
      <c r="I89" s="213">
        <f t="shared" si="13"/>
        <v>1896.1707125183</v>
      </c>
      <c r="J89" s="156"/>
    </row>
    <row r="90" spans="1:10">
      <c r="A90" s="219">
        <f t="shared" ref="A90:A153" si="18">IF(A89="","",IF(A89+1&gt;$C$5,"",A89+1))</f>
        <v>81</v>
      </c>
      <c r="B90" s="213">
        <f t="shared" si="14"/>
        <v>2005.1231208888996</v>
      </c>
      <c r="C90" s="213">
        <f t="shared" si="15"/>
        <v>97994.876879111107</v>
      </c>
      <c r="D90" s="213">
        <f t="shared" si="16"/>
        <v>1225.4237148231623</v>
      </c>
      <c r="E90" s="213">
        <f t="shared" si="17"/>
        <v>39.020306741881114</v>
      </c>
      <c r="F90" s="213">
        <f t="shared" si="10"/>
        <v>12.644440215650434</v>
      </c>
      <c r="G90" s="213">
        <f t="shared" si="11"/>
        <v>490.16948592926491</v>
      </c>
      <c r="H90" s="213">
        <f t="shared" si="12"/>
        <v>128.66949005643204</v>
      </c>
      <c r="I90" s="213">
        <f t="shared" si="13"/>
        <v>1895.9274377663908</v>
      </c>
      <c r="J90" s="156"/>
    </row>
    <row r="91" spans="1:10">
      <c r="A91" s="219">
        <f t="shared" si="18"/>
        <v>82</v>
      </c>
      <c r="B91" s="213">
        <f t="shared" si="14"/>
        <v>2044.6311814650544</v>
      </c>
      <c r="C91" s="213">
        <f t="shared" si="15"/>
        <v>97955.368818534946</v>
      </c>
      <c r="D91" s="213">
        <f t="shared" si="16"/>
        <v>1224.9359609888888</v>
      </c>
      <c r="E91" s="213">
        <f t="shared" si="17"/>
        <v>39.508060576154627</v>
      </c>
      <c r="F91" s="213">
        <f t="shared" si="10"/>
        <v>12.644440215650434</v>
      </c>
      <c r="G91" s="213">
        <f t="shared" si="11"/>
        <v>489.97438439555555</v>
      </c>
      <c r="H91" s="213">
        <f t="shared" si="12"/>
        <v>128.61827590383334</v>
      </c>
      <c r="I91" s="213">
        <f t="shared" si="13"/>
        <v>1895.6811220800826</v>
      </c>
      <c r="J91" s="156"/>
    </row>
    <row r="92" spans="1:10">
      <c r="A92" s="219">
        <f t="shared" si="18"/>
        <v>83</v>
      </c>
      <c r="B92" s="213">
        <f t="shared" si="14"/>
        <v>2084.6330927984109</v>
      </c>
      <c r="C92" s="213">
        <f t="shared" si="15"/>
        <v>97915.366907201591</v>
      </c>
      <c r="D92" s="213">
        <f t="shared" si="16"/>
        <v>1224.4421102316867</v>
      </c>
      <c r="E92" s="213">
        <f t="shared" si="17"/>
        <v>40.001911333356567</v>
      </c>
      <c r="F92" s="213">
        <f t="shared" si="10"/>
        <v>12.644440215650434</v>
      </c>
      <c r="G92" s="213">
        <f t="shared" si="11"/>
        <v>489.77684409267476</v>
      </c>
      <c r="H92" s="213">
        <f t="shared" si="12"/>
        <v>128.56642157432711</v>
      </c>
      <c r="I92" s="213">
        <f t="shared" si="13"/>
        <v>1895.4317274476955</v>
      </c>
      <c r="J92" s="156"/>
    </row>
    <row r="93" spans="1:10">
      <c r="A93" s="219">
        <f t="shared" si="18"/>
        <v>84</v>
      </c>
      <c r="B93" s="213">
        <f t="shared" si="14"/>
        <v>2125.1350280234342</v>
      </c>
      <c r="C93" s="213">
        <f t="shared" si="15"/>
        <v>97874.864971976567</v>
      </c>
      <c r="D93" s="213">
        <f t="shared" si="16"/>
        <v>1223.9420863400198</v>
      </c>
      <c r="E93" s="213">
        <f t="shared" si="17"/>
        <v>40.501935225023516</v>
      </c>
      <c r="F93" s="213">
        <f t="shared" si="10"/>
        <v>12.644440215650434</v>
      </c>
      <c r="G93" s="213">
        <f t="shared" si="11"/>
        <v>489.57683453600794</v>
      </c>
      <c r="H93" s="213">
        <f t="shared" si="12"/>
        <v>128.51391906570208</v>
      </c>
      <c r="I93" s="213">
        <f t="shared" si="13"/>
        <v>1895.1792153824038</v>
      </c>
      <c r="J93" s="156"/>
    </row>
    <row r="94" spans="1:10">
      <c r="A94" s="219">
        <f t="shared" si="18"/>
        <v>85</v>
      </c>
      <c r="B94" s="213">
        <f t="shared" si="14"/>
        <v>2166.14323743877</v>
      </c>
      <c r="C94" s="213">
        <f t="shared" si="15"/>
        <v>97833.856762561234</v>
      </c>
      <c r="D94" s="213">
        <f t="shared" si="16"/>
        <v>1223.4358121497071</v>
      </c>
      <c r="E94" s="213">
        <f t="shared" si="17"/>
        <v>41.00820941533631</v>
      </c>
      <c r="F94" s="213">
        <f t="shared" si="10"/>
        <v>12.644440215650434</v>
      </c>
      <c r="G94" s="213">
        <f t="shared" si="11"/>
        <v>489.37432485988285</v>
      </c>
      <c r="H94" s="213">
        <f t="shared" si="12"/>
        <v>128.46076027571925</v>
      </c>
      <c r="I94" s="213">
        <f t="shared" si="13"/>
        <v>1894.9235469162957</v>
      </c>
      <c r="J94" s="156"/>
    </row>
    <row r="95" spans="1:10">
      <c r="A95" s="219">
        <f t="shared" si="18"/>
        <v>86</v>
      </c>
      <c r="B95" s="213">
        <f t="shared" si="14"/>
        <v>2207.6640494717981</v>
      </c>
      <c r="C95" s="213">
        <f t="shared" si="15"/>
        <v>97792.335950528199</v>
      </c>
      <c r="D95" s="213">
        <f t="shared" si="16"/>
        <v>1222.9232095320153</v>
      </c>
      <c r="E95" s="213">
        <f t="shared" si="17"/>
        <v>41.520812033028008</v>
      </c>
      <c r="F95" s="213">
        <f t="shared" si="10"/>
        <v>12.644440215650434</v>
      </c>
      <c r="G95" s="213">
        <f t="shared" si="11"/>
        <v>489.16928381280616</v>
      </c>
      <c r="H95" s="213">
        <f t="shared" si="12"/>
        <v>128.4069370008616</v>
      </c>
      <c r="I95" s="213">
        <f t="shared" si="13"/>
        <v>1894.6646825943612</v>
      </c>
      <c r="J95" s="156"/>
    </row>
    <row r="96" spans="1:10">
      <c r="A96" s="219">
        <f t="shared" si="18"/>
        <v>87</v>
      </c>
      <c r="B96" s="213">
        <f t="shared" si="14"/>
        <v>2249.7038716552388</v>
      </c>
      <c r="C96" s="213">
        <f t="shared" si="15"/>
        <v>97750.296128344766</v>
      </c>
      <c r="D96" s="213">
        <f t="shared" si="16"/>
        <v>1222.4041993816024</v>
      </c>
      <c r="E96" s="213">
        <f t="shared" si="17"/>
        <v>42.039822183440862</v>
      </c>
      <c r="F96" s="213">
        <f t="shared" si="10"/>
        <v>12.644440215650434</v>
      </c>
      <c r="G96" s="213">
        <f t="shared" si="11"/>
        <v>488.96167975264098</v>
      </c>
      <c r="H96" s="213">
        <f t="shared" si="12"/>
        <v>128.35244093506824</v>
      </c>
      <c r="I96" s="213">
        <f t="shared" si="13"/>
        <v>1894.4025824684029</v>
      </c>
      <c r="J96" s="156"/>
    </row>
    <row r="97" spans="1:10">
      <c r="A97" s="219">
        <f t="shared" si="18"/>
        <v>88</v>
      </c>
      <c r="B97" s="213">
        <f t="shared" si="14"/>
        <v>2292.2691916159733</v>
      </c>
      <c r="C97" s="213">
        <f t="shared" si="15"/>
        <v>97707.730808384033</v>
      </c>
      <c r="D97" s="213">
        <f t="shared" si="16"/>
        <v>1221.8787016043095</v>
      </c>
      <c r="E97" s="213">
        <f t="shared" si="17"/>
        <v>42.565319960733866</v>
      </c>
      <c r="F97" s="213">
        <f t="shared" si="10"/>
        <v>12.644440215650434</v>
      </c>
      <c r="G97" s="213">
        <f t="shared" si="11"/>
        <v>488.75148064172384</v>
      </c>
      <c r="H97" s="213">
        <f t="shared" si="12"/>
        <v>128.2972636684525</v>
      </c>
      <c r="I97" s="213">
        <f t="shared" si="13"/>
        <v>1894.1372060908702</v>
      </c>
      <c r="J97" s="156"/>
    </row>
    <row r="98" spans="1:10">
      <c r="A98" s="219">
        <f t="shared" si="18"/>
        <v>89</v>
      </c>
      <c r="B98" s="213">
        <f t="shared" si="14"/>
        <v>2335.3665780762158</v>
      </c>
      <c r="C98" s="213">
        <f t="shared" si="15"/>
        <v>97664.633421923791</v>
      </c>
      <c r="D98" s="213">
        <f t="shared" si="16"/>
        <v>1221.3466351048003</v>
      </c>
      <c r="E98" s="213">
        <f t="shared" si="17"/>
        <v>43.097386460243051</v>
      </c>
      <c r="F98" s="213">
        <f t="shared" si="10"/>
        <v>12.644440215650434</v>
      </c>
      <c r="G98" s="213">
        <f t="shared" si="11"/>
        <v>488.53865404192015</v>
      </c>
      <c r="H98" s="213">
        <f t="shared" si="12"/>
        <v>128.24139668600404</v>
      </c>
      <c r="I98" s="213">
        <f t="shared" si="13"/>
        <v>1893.8685125086179</v>
      </c>
      <c r="J98" s="156"/>
    </row>
    <row r="99" spans="1:10">
      <c r="A99" s="219">
        <f t="shared" si="18"/>
        <v>90</v>
      </c>
      <c r="B99" s="213">
        <f t="shared" si="14"/>
        <v>2379.0026818672127</v>
      </c>
      <c r="C99" s="213">
        <f t="shared" si="15"/>
        <v>97620.99731813278</v>
      </c>
      <c r="D99" s="213">
        <f t="shared" si="16"/>
        <v>1220.8079177740474</v>
      </c>
      <c r="E99" s="213">
        <f t="shared" si="17"/>
        <v>43.636103790996081</v>
      </c>
      <c r="F99" s="213">
        <f t="shared" si="10"/>
        <v>12.644440215650434</v>
      </c>
      <c r="G99" s="213">
        <f t="shared" si="11"/>
        <v>488.32316710961896</v>
      </c>
      <c r="H99" s="213">
        <f t="shared" si="12"/>
        <v>128.18483136627498</v>
      </c>
      <c r="I99" s="213">
        <f t="shared" si="13"/>
        <v>1893.5964602565875</v>
      </c>
      <c r="J99" s="156"/>
    </row>
    <row r="100" spans="1:10">
      <c r="A100" s="219">
        <f t="shared" si="18"/>
        <v>91</v>
      </c>
      <c r="B100" s="213">
        <f t="shared" si="14"/>
        <v>2423.1842369555952</v>
      </c>
      <c r="C100" s="213">
        <f t="shared" si="15"/>
        <v>97576.815763044404</v>
      </c>
      <c r="D100" s="213">
        <f t="shared" si="16"/>
        <v>1220.2624664766597</v>
      </c>
      <c r="E100" s="213">
        <f t="shared" si="17"/>
        <v>44.18155508838354</v>
      </c>
      <c r="F100" s="213">
        <f t="shared" si="10"/>
        <v>12.644440215650434</v>
      </c>
      <c r="G100" s="213">
        <f t="shared" si="11"/>
        <v>488.10498659066388</v>
      </c>
      <c r="H100" s="213">
        <f t="shared" si="12"/>
        <v>128.12755898004926</v>
      </c>
      <c r="I100" s="213">
        <f t="shared" si="13"/>
        <v>1893.3210073514069</v>
      </c>
      <c r="J100" s="156"/>
    </row>
    <row r="101" spans="1:10">
      <c r="A101" s="219">
        <f t="shared" si="18"/>
        <v>92</v>
      </c>
      <c r="B101" s="213">
        <f t="shared" si="14"/>
        <v>2467.9180614825837</v>
      </c>
      <c r="C101" s="213">
        <f t="shared" si="15"/>
        <v>97532.081938517411</v>
      </c>
      <c r="D101" s="213">
        <f t="shared" si="16"/>
        <v>1219.710197038055</v>
      </c>
      <c r="E101" s="213">
        <f t="shared" si="17"/>
        <v>44.733824526988322</v>
      </c>
      <c r="F101" s="213">
        <f t="shared" si="10"/>
        <v>12.644440215650434</v>
      </c>
      <c r="G101" s="213">
        <f t="shared" si="11"/>
        <v>487.88407881522204</v>
      </c>
      <c r="H101" s="213">
        <f t="shared" si="12"/>
        <v>128.06957068899575</v>
      </c>
      <c r="I101" s="213">
        <f t="shared" si="13"/>
        <v>1893.0421112849115</v>
      </c>
      <c r="J101" s="156"/>
    </row>
    <row r="102" spans="1:10">
      <c r="A102" s="219">
        <f t="shared" si="18"/>
        <v>93</v>
      </c>
      <c r="B102" s="213">
        <f t="shared" si="14"/>
        <v>2513.211058816159</v>
      </c>
      <c r="C102" s="213">
        <f t="shared" si="15"/>
        <v>97486.788941183841</v>
      </c>
      <c r="D102" s="213">
        <f t="shared" si="16"/>
        <v>1219.1510242314675</v>
      </c>
      <c r="E102" s="213">
        <f t="shared" si="17"/>
        <v>45.292997333575684</v>
      </c>
      <c r="F102" s="213">
        <f t="shared" si="10"/>
        <v>12.644440215650434</v>
      </c>
      <c r="G102" s="213">
        <f t="shared" si="11"/>
        <v>487.66040969258705</v>
      </c>
      <c r="H102" s="213">
        <f t="shared" si="12"/>
        <v>128.01085754430409</v>
      </c>
      <c r="I102" s="213">
        <f t="shared" si="13"/>
        <v>1892.759729017585</v>
      </c>
      <c r="J102" s="156"/>
    </row>
    <row r="103" spans="1:10">
      <c r="A103" s="219">
        <f t="shared" si="18"/>
        <v>94</v>
      </c>
      <c r="B103" s="213">
        <f t="shared" si="14"/>
        <v>2559.0702186164053</v>
      </c>
      <c r="C103" s="213">
        <f t="shared" si="15"/>
        <v>97440.929781383602</v>
      </c>
      <c r="D103" s="213">
        <f t="shared" si="16"/>
        <v>1218.584861764798</v>
      </c>
      <c r="E103" s="213">
        <f t="shared" si="17"/>
        <v>45.859159800245372</v>
      </c>
      <c r="F103" s="213">
        <f t="shared" si="10"/>
        <v>12.644440215650434</v>
      </c>
      <c r="G103" s="213">
        <f t="shared" si="11"/>
        <v>487.4339447059192</v>
      </c>
      <c r="H103" s="213">
        <f t="shared" si="12"/>
        <v>127.95141048530378</v>
      </c>
      <c r="I103" s="213">
        <f t="shared" si="13"/>
        <v>1892.4738169719167</v>
      </c>
      <c r="J103" s="156"/>
    </row>
    <row r="104" spans="1:10">
      <c r="A104" s="219">
        <f t="shared" si="18"/>
        <v>95</v>
      </c>
      <c r="B104" s="213">
        <f t="shared" si="14"/>
        <v>2605.5026179141528</v>
      </c>
      <c r="C104" s="213">
        <f t="shared" si="15"/>
        <v>97394.497382085843</v>
      </c>
      <c r="D104" s="213">
        <f t="shared" si="16"/>
        <v>1218.011622267295</v>
      </c>
      <c r="E104" s="213">
        <f t="shared" si="17"/>
        <v>46.432399297748447</v>
      </c>
      <c r="F104" s="213">
        <f t="shared" si="10"/>
        <v>12.644440215650434</v>
      </c>
      <c r="G104" s="213">
        <f t="shared" si="11"/>
        <v>487.20464890691801</v>
      </c>
      <c r="H104" s="213">
        <f t="shared" si="12"/>
        <v>127.89122033806598</v>
      </c>
      <c r="I104" s="213">
        <f t="shared" si="13"/>
        <v>1892.1843310256777</v>
      </c>
      <c r="J104" s="156"/>
    </row>
    <row r="105" spans="1:10">
      <c r="A105" s="219">
        <f t="shared" si="18"/>
        <v>96</v>
      </c>
      <c r="B105" s="213">
        <f t="shared" si="14"/>
        <v>2652.5154222031233</v>
      </c>
      <c r="C105" s="213">
        <f t="shared" si="15"/>
        <v>97347.484577796873</v>
      </c>
      <c r="D105" s="213">
        <f t="shared" si="16"/>
        <v>1217.4312172760729</v>
      </c>
      <c r="E105" s="213">
        <f t="shared" si="17"/>
        <v>47.012804288970294</v>
      </c>
      <c r="F105" s="213">
        <f t="shared" si="10"/>
        <v>12.644440215650434</v>
      </c>
      <c r="G105" s="213">
        <f t="shared" si="11"/>
        <v>486.97248691042921</v>
      </c>
      <c r="H105" s="213">
        <f t="shared" si="12"/>
        <v>127.83027781398765</v>
      </c>
      <c r="I105" s="213">
        <f t="shared" si="13"/>
        <v>1891.8912265051106</v>
      </c>
      <c r="J105" s="156"/>
    </row>
    <row r="106" spans="1:10">
      <c r="A106" s="219">
        <f t="shared" si="18"/>
        <v>97</v>
      </c>
      <c r="B106" s="213">
        <f t="shared" si="14"/>
        <v>2700.115886545706</v>
      </c>
      <c r="C106" s="213">
        <f t="shared" si="15"/>
        <v>97299.884113454289</v>
      </c>
      <c r="D106" s="213">
        <f t="shared" si="16"/>
        <v>1216.8435572224607</v>
      </c>
      <c r="E106" s="213">
        <f t="shared" si="17"/>
        <v>47.600464342582427</v>
      </c>
      <c r="F106" s="213">
        <f t="shared" si="10"/>
        <v>12.644440215650434</v>
      </c>
      <c r="G106" s="213">
        <f t="shared" si="11"/>
        <v>486.73742288898438</v>
      </c>
      <c r="H106" s="213">
        <f t="shared" si="12"/>
        <v>127.76857350835837</v>
      </c>
      <c r="I106" s="213">
        <f t="shared" si="13"/>
        <v>1891.5944581780363</v>
      </c>
      <c r="J106" s="156"/>
    </row>
    <row r="107" spans="1:10">
      <c r="A107" s="219">
        <f t="shared" si="18"/>
        <v>98</v>
      </c>
      <c r="B107" s="213">
        <f t="shared" si="14"/>
        <v>2748.3113566925708</v>
      </c>
      <c r="C107" s="213">
        <f t="shared" si="15"/>
        <v>97251.688643307425</v>
      </c>
      <c r="D107" s="213">
        <f t="shared" si="16"/>
        <v>1216.2485514181785</v>
      </c>
      <c r="E107" s="213">
        <f t="shared" si="17"/>
        <v>48.195470146864707</v>
      </c>
      <c r="F107" s="213">
        <f t="shared" si="10"/>
        <v>12.644440215650434</v>
      </c>
      <c r="G107" s="213">
        <f t="shared" si="11"/>
        <v>486.49942056727144</v>
      </c>
      <c r="H107" s="213">
        <f t="shared" si="12"/>
        <v>127.70609789890874</v>
      </c>
      <c r="I107" s="213">
        <f t="shared" si="13"/>
        <v>1891.2939802468738</v>
      </c>
      <c r="J107" s="156"/>
    </row>
    <row r="108" spans="1:10">
      <c r="A108" s="219">
        <f t="shared" si="18"/>
        <v>99</v>
      </c>
      <c r="B108" s="213">
        <f t="shared" si="14"/>
        <v>2797.1092702162709</v>
      </c>
      <c r="C108" s="213">
        <f t="shared" si="15"/>
        <v>97202.890729783729</v>
      </c>
      <c r="D108" s="213">
        <f t="shared" si="16"/>
        <v>1215.6461080413428</v>
      </c>
      <c r="E108" s="213">
        <f t="shared" si="17"/>
        <v>48.797913523700515</v>
      </c>
      <c r="F108" s="213">
        <f t="shared" si="10"/>
        <v>12.644440215650434</v>
      </c>
      <c r="G108" s="213">
        <f t="shared" si="11"/>
        <v>486.25844321653716</v>
      </c>
      <c r="H108" s="213">
        <f t="shared" si="12"/>
        <v>127.64284134434099</v>
      </c>
      <c r="I108" s="213">
        <f t="shared" si="13"/>
        <v>1890.9897463415718</v>
      </c>
      <c r="J108" s="156"/>
    </row>
    <row r="109" spans="1:10">
      <c r="A109" s="219">
        <f t="shared" si="18"/>
        <v>100</v>
      </c>
      <c r="B109" s="213">
        <f t="shared" si="14"/>
        <v>2846.5171576590178</v>
      </c>
      <c r="C109" s="213">
        <f t="shared" si="15"/>
        <v>97153.482842340978</v>
      </c>
      <c r="D109" s="213">
        <f t="shared" si="16"/>
        <v>1215.0361341222965</v>
      </c>
      <c r="E109" s="213">
        <f t="shared" si="17"/>
        <v>49.40788744274677</v>
      </c>
      <c r="F109" s="213">
        <f t="shared" si="10"/>
        <v>12.644440215650434</v>
      </c>
      <c r="G109" s="213">
        <f t="shared" si="11"/>
        <v>486.01445364891867</v>
      </c>
      <c r="H109" s="213">
        <f t="shared" si="12"/>
        <v>127.57879408284113</v>
      </c>
      <c r="I109" s="213">
        <f t="shared" si="13"/>
        <v>1890.6817095124536</v>
      </c>
      <c r="J109" s="156"/>
    </row>
    <row r="110" spans="1:10">
      <c r="A110" s="219">
        <f t="shared" si="18"/>
        <v>101</v>
      </c>
      <c r="B110" s="213">
        <f t="shared" si="14"/>
        <v>2896.5426436947987</v>
      </c>
      <c r="C110" s="213">
        <f t="shared" si="15"/>
        <v>97103.457356305196</v>
      </c>
      <c r="D110" s="213">
        <f t="shared" si="16"/>
        <v>1214.418535529262</v>
      </c>
      <c r="E110" s="213">
        <f t="shared" si="17"/>
        <v>50.025486035781107</v>
      </c>
      <c r="F110" s="213">
        <f t="shared" si="10"/>
        <v>12.644440215650434</v>
      </c>
      <c r="G110" s="213">
        <f t="shared" si="11"/>
        <v>485.76741421170487</v>
      </c>
      <c r="H110" s="213">
        <f t="shared" si="12"/>
        <v>127.51394623057251</v>
      </c>
      <c r="I110" s="213">
        <f t="shared" si="13"/>
        <v>1890.3698222229709</v>
      </c>
      <c r="J110" s="156"/>
    </row>
    <row r="111" spans="1:10">
      <c r="A111" s="219">
        <f t="shared" si="18"/>
        <v>102</v>
      </c>
      <c r="B111" s="213">
        <f t="shared" si="14"/>
        <v>2947.1934483060268</v>
      </c>
      <c r="C111" s="213">
        <f t="shared" si="15"/>
        <v>97052.806551693968</v>
      </c>
      <c r="D111" s="213">
        <f t="shared" si="16"/>
        <v>1213.7932169538149</v>
      </c>
      <c r="E111" s="213">
        <f t="shared" si="17"/>
        <v>50.650804611228367</v>
      </c>
      <c r="F111" s="213">
        <f t="shared" si="10"/>
        <v>12.644440215650434</v>
      </c>
      <c r="G111" s="213">
        <f t="shared" si="11"/>
        <v>485.51728678152597</v>
      </c>
      <c r="H111" s="213">
        <f t="shared" si="12"/>
        <v>127.44828778015055</v>
      </c>
      <c r="I111" s="213">
        <f t="shared" si="13"/>
        <v>1890.0540363423702</v>
      </c>
      <c r="J111" s="156"/>
    </row>
    <row r="112" spans="1:10">
      <c r="A112" s="219">
        <f t="shared" si="18"/>
        <v>103</v>
      </c>
      <c r="B112" s="213">
        <f t="shared" si="14"/>
        <v>2998.4773879748955</v>
      </c>
      <c r="C112" s="213">
        <f t="shared" si="15"/>
        <v>97001.522612025103</v>
      </c>
      <c r="D112" s="213">
        <f t="shared" si="16"/>
        <v>1213.1600818961745</v>
      </c>
      <c r="E112" s="213">
        <f t="shared" si="17"/>
        <v>51.283939668868719</v>
      </c>
      <c r="F112" s="213">
        <f t="shared" si="10"/>
        <v>12.644440215650434</v>
      </c>
      <c r="G112" s="213">
        <f t="shared" si="11"/>
        <v>485.26403275846985</v>
      </c>
      <c r="H112" s="213">
        <f t="shared" si="12"/>
        <v>127.38180859909832</v>
      </c>
      <c r="I112" s="213">
        <f t="shared" si="13"/>
        <v>1889.734303138262</v>
      </c>
      <c r="J112" s="156"/>
    </row>
    <row r="113" spans="1:10">
      <c r="A113" s="219">
        <f t="shared" si="18"/>
        <v>104</v>
      </c>
      <c r="B113" s="213">
        <f t="shared" si="14"/>
        <v>3050.402376889625</v>
      </c>
      <c r="C113" s="213">
        <f t="shared" si="15"/>
        <v>96949.59762311037</v>
      </c>
      <c r="D113" s="213">
        <f t="shared" si="16"/>
        <v>1212.5190326503136</v>
      </c>
      <c r="E113" s="213">
        <f t="shared" si="17"/>
        <v>51.924988914729575</v>
      </c>
      <c r="F113" s="213">
        <f t="shared" si="10"/>
        <v>12.644440215650434</v>
      </c>
      <c r="G113" s="213">
        <f t="shared" si="11"/>
        <v>485.00761306012555</v>
      </c>
      <c r="H113" s="213">
        <f t="shared" si="12"/>
        <v>127.31449842828293</v>
      </c>
      <c r="I113" s="213">
        <f t="shared" si="13"/>
        <v>1889.4105732691021</v>
      </c>
      <c r="J113" s="156"/>
    </row>
    <row r="114" spans="1:10">
      <c r="A114" s="219">
        <f t="shared" si="18"/>
        <v>105</v>
      </c>
      <c r="B114" s="213">
        <f t="shared" si="14"/>
        <v>3102.9764281657895</v>
      </c>
      <c r="C114" s="213">
        <f t="shared" si="15"/>
        <v>96897.023571834216</v>
      </c>
      <c r="D114" s="213">
        <f t="shared" si="16"/>
        <v>1211.8699702888796</v>
      </c>
      <c r="E114" s="213">
        <f t="shared" si="17"/>
        <v>52.574051276163694</v>
      </c>
      <c r="F114" s="213">
        <f t="shared" si="10"/>
        <v>12.644440215650434</v>
      </c>
      <c r="G114" s="213">
        <f t="shared" si="11"/>
        <v>484.74798811555183</v>
      </c>
      <c r="H114" s="213">
        <f t="shared" si="12"/>
        <v>127.24634688033235</v>
      </c>
      <c r="I114" s="213">
        <f t="shared" si="13"/>
        <v>1889.0827967765779</v>
      </c>
      <c r="J114" s="156"/>
    </row>
    <row r="115" spans="1:10">
      <c r="A115" s="219">
        <f t="shared" si="18"/>
        <v>106</v>
      </c>
      <c r="B115" s="213">
        <f t="shared" si="14"/>
        <v>3156.2076550829047</v>
      </c>
      <c r="C115" s="213">
        <f t="shared" si="15"/>
        <v>96843.792344917092</v>
      </c>
      <c r="D115" s="213">
        <f t="shared" si="16"/>
        <v>1211.2127946479277</v>
      </c>
      <c r="E115" s="213">
        <f t="shared" si="17"/>
        <v>53.231226917115748</v>
      </c>
      <c r="F115" s="213">
        <f t="shared" si="10"/>
        <v>12.644440215650434</v>
      </c>
      <c r="G115" s="213">
        <f t="shared" si="11"/>
        <v>484.48511785917111</v>
      </c>
      <c r="H115" s="213">
        <f t="shared" si="12"/>
        <v>127.17734343803241</v>
      </c>
      <c r="I115" s="213">
        <f t="shared" si="13"/>
        <v>1888.7509230778974</v>
      </c>
      <c r="J115" s="156"/>
    </row>
    <row r="116" spans="1:10">
      <c r="A116" s="219">
        <f t="shared" si="18"/>
        <v>107</v>
      </c>
      <c r="B116" s="213">
        <f t="shared" si="14"/>
        <v>3210.1042723364835</v>
      </c>
      <c r="C116" s="213">
        <f t="shared" si="15"/>
        <v>96789.895727663519</v>
      </c>
      <c r="D116" s="213">
        <f t="shared" si="16"/>
        <v>1210.5474043114637</v>
      </c>
      <c r="E116" s="213">
        <f t="shared" si="17"/>
        <v>53.896617253579691</v>
      </c>
      <c r="F116" s="213">
        <f t="shared" si="10"/>
        <v>12.644440215650434</v>
      </c>
      <c r="G116" s="213">
        <f t="shared" si="11"/>
        <v>484.21896172458548</v>
      </c>
      <c r="H116" s="213">
        <f t="shared" si="12"/>
        <v>127.10747745270368</v>
      </c>
      <c r="I116" s="213">
        <f t="shared" si="13"/>
        <v>1888.4149009579828</v>
      </c>
      <c r="J116" s="156"/>
    </row>
    <row r="117" spans="1:10">
      <c r="A117" s="219">
        <f t="shared" si="18"/>
        <v>108</v>
      </c>
      <c r="B117" s="213">
        <f t="shared" si="14"/>
        <v>3264.6745973057336</v>
      </c>
      <c r="C117" s="213">
        <f t="shared" si="15"/>
        <v>96735.32540269426</v>
      </c>
      <c r="D117" s="213">
        <f t="shared" si="16"/>
        <v>1209.8736965957939</v>
      </c>
      <c r="E117" s="213">
        <f t="shared" si="17"/>
        <v>54.570324969249427</v>
      </c>
      <c r="F117" s="213">
        <f t="shared" si="10"/>
        <v>12.644440215650434</v>
      </c>
      <c r="G117" s="213">
        <f t="shared" si="11"/>
        <v>483.9494786383176</v>
      </c>
      <c r="H117" s="213">
        <f t="shared" si="12"/>
        <v>127.03673814255836</v>
      </c>
      <c r="I117" s="213">
        <f t="shared" si="13"/>
        <v>1888.0746785615695</v>
      </c>
      <c r="J117" s="156"/>
    </row>
    <row r="118" spans="1:10">
      <c r="A118" s="219">
        <f t="shared" si="18"/>
        <v>109</v>
      </c>
      <c r="B118" s="213">
        <f t="shared" si="14"/>
        <v>3319.9270513370984</v>
      </c>
      <c r="C118" s="213">
        <f t="shared" si="15"/>
        <v>96680.072948662899</v>
      </c>
      <c r="D118" s="213">
        <f t="shared" si="16"/>
        <v>1209.1915675336782</v>
      </c>
      <c r="E118" s="213">
        <f t="shared" si="17"/>
        <v>55.252454031365055</v>
      </c>
      <c r="F118" s="213">
        <f t="shared" si="10"/>
        <v>12.644440215650434</v>
      </c>
      <c r="G118" s="213">
        <f t="shared" si="11"/>
        <v>483.67662701347132</v>
      </c>
      <c r="H118" s="213">
        <f t="shared" si="12"/>
        <v>126.9651145910362</v>
      </c>
      <c r="I118" s="213">
        <f t="shared" si="13"/>
        <v>1887.7302033852011</v>
      </c>
      <c r="J118" s="156"/>
    </row>
    <row r="119" spans="1:10">
      <c r="A119" s="219">
        <f t="shared" si="18"/>
        <v>110</v>
      </c>
      <c r="B119" s="213">
        <f t="shared" si="14"/>
        <v>3375.8701610438557</v>
      </c>
      <c r="C119" s="213">
        <f t="shared" si="15"/>
        <v>96624.129838956142</v>
      </c>
      <c r="D119" s="213">
        <f t="shared" si="16"/>
        <v>1208.5009118582861</v>
      </c>
      <c r="E119" s="213">
        <f t="shared" si="17"/>
        <v>55.943109706757113</v>
      </c>
      <c r="F119" s="213">
        <f t="shared" si="10"/>
        <v>12.644440215650434</v>
      </c>
      <c r="G119" s="213">
        <f t="shared" si="11"/>
        <v>483.40036474331453</v>
      </c>
      <c r="H119" s="213">
        <f t="shared" si="12"/>
        <v>126.89259574512005</v>
      </c>
      <c r="I119" s="213">
        <f t="shared" si="13"/>
        <v>1887.3814222691285</v>
      </c>
      <c r="J119" s="156"/>
    </row>
    <row r="120" spans="1:10">
      <c r="A120" s="219">
        <f t="shared" si="18"/>
        <v>111</v>
      </c>
      <c r="B120" s="213">
        <f t="shared" si="14"/>
        <v>3432.5125596219468</v>
      </c>
      <c r="C120" s="213">
        <f t="shared" si="15"/>
        <v>96567.487440378056</v>
      </c>
      <c r="D120" s="213">
        <f t="shared" si="16"/>
        <v>1207.8016229869518</v>
      </c>
      <c r="E120" s="213">
        <f t="shared" si="17"/>
        <v>56.64239857809158</v>
      </c>
      <c r="F120" s="213">
        <f t="shared" si="10"/>
        <v>12.644440215650434</v>
      </c>
      <c r="G120" s="213">
        <f t="shared" si="11"/>
        <v>483.1206491947807</v>
      </c>
      <c r="H120" s="213">
        <f t="shared" si="12"/>
        <v>126.81917041362993</v>
      </c>
      <c r="I120" s="213">
        <f t="shared" si="13"/>
        <v>1887.0282813891044</v>
      </c>
      <c r="J120" s="156"/>
    </row>
    <row r="121" spans="1:10">
      <c r="A121" s="219">
        <f t="shared" si="18"/>
        <v>112</v>
      </c>
      <c r="B121" s="213">
        <f t="shared" si="14"/>
        <v>3489.8629881822653</v>
      </c>
      <c r="C121" s="213">
        <f t="shared" si="15"/>
        <v>96510.137011817729</v>
      </c>
      <c r="D121" s="213">
        <f t="shared" si="16"/>
        <v>1207.0935930047256</v>
      </c>
      <c r="E121" s="213">
        <f t="shared" si="17"/>
        <v>57.350428560317717</v>
      </c>
      <c r="F121" s="213">
        <f t="shared" si="10"/>
        <v>12.644440215650434</v>
      </c>
      <c r="G121" s="213">
        <f t="shared" si="11"/>
        <v>482.83743720189028</v>
      </c>
      <c r="H121" s="213">
        <f t="shared" si="12"/>
        <v>126.74482726549618</v>
      </c>
      <c r="I121" s="213">
        <f t="shared" si="13"/>
        <v>1886.6707262480802</v>
      </c>
      <c r="J121" s="156"/>
    </row>
    <row r="122" spans="1:10">
      <c r="A122" s="219">
        <f t="shared" si="18"/>
        <v>113</v>
      </c>
      <c r="B122" s="213">
        <f t="shared" si="14"/>
        <v>3547.9302970995864</v>
      </c>
      <c r="C122" s="213">
        <f t="shared" si="15"/>
        <v>96452.069702900408</v>
      </c>
      <c r="D122" s="213">
        <f t="shared" si="16"/>
        <v>1206.3767126477214</v>
      </c>
      <c r="E122" s="213">
        <f t="shared" si="17"/>
        <v>58.067308917321697</v>
      </c>
      <c r="F122" s="213">
        <f t="shared" si="10"/>
        <v>12.644440215650434</v>
      </c>
      <c r="G122" s="213">
        <f t="shared" si="11"/>
        <v>482.55068505908866</v>
      </c>
      <c r="H122" s="213">
        <f t="shared" si="12"/>
        <v>126.66955482801075</v>
      </c>
      <c r="I122" s="213">
        <f t="shared" si="13"/>
        <v>1886.3087016677932</v>
      </c>
      <c r="J122" s="156"/>
    </row>
    <row r="123" spans="1:10">
      <c r="A123" s="219">
        <f t="shared" si="18"/>
        <v>114</v>
      </c>
      <c r="B123" s="213">
        <f t="shared" si="14"/>
        <v>3606.7234473783756</v>
      </c>
      <c r="C123" s="213">
        <f t="shared" si="15"/>
        <v>96393.276552621624</v>
      </c>
      <c r="D123" s="213">
        <f t="shared" si="16"/>
        <v>1205.6508712862551</v>
      </c>
      <c r="E123" s="213">
        <f t="shared" si="17"/>
        <v>58.793150278788211</v>
      </c>
      <c r="F123" s="213">
        <f t="shared" si="10"/>
        <v>12.644440215650434</v>
      </c>
      <c r="G123" s="213">
        <f t="shared" si="11"/>
        <v>482.26034851450203</v>
      </c>
      <c r="H123" s="213">
        <f t="shared" si="12"/>
        <v>126.59334148505678</v>
      </c>
      <c r="I123" s="213">
        <f t="shared" si="13"/>
        <v>1885.9421517802525</v>
      </c>
      <c r="J123" s="156"/>
    </row>
    <row r="124" spans="1:10">
      <c r="A124" s="219">
        <f t="shared" si="18"/>
        <v>115</v>
      </c>
      <c r="B124" s="213">
        <f t="shared" si="14"/>
        <v>3666.2515120356475</v>
      </c>
      <c r="C124" s="213">
        <f t="shared" si="15"/>
        <v>96333.74848796436</v>
      </c>
      <c r="D124" s="213">
        <f t="shared" si="16"/>
        <v>1204.9159569077701</v>
      </c>
      <c r="E124" s="213">
        <f t="shared" si="17"/>
        <v>59.528064657273077</v>
      </c>
      <c r="F124" s="213">
        <f t="shared" si="10"/>
        <v>12.644440215650434</v>
      </c>
      <c r="G124" s="213">
        <f t="shared" si="11"/>
        <v>481.96638276310813</v>
      </c>
      <c r="H124" s="213">
        <f t="shared" si="12"/>
        <v>126.51617547531586</v>
      </c>
      <c r="I124" s="213">
        <f t="shared" si="13"/>
        <v>1885.5710200191177</v>
      </c>
      <c r="J124" s="156"/>
    </row>
    <row r="125" spans="1:10">
      <c r="A125" s="219">
        <f t="shared" si="18"/>
        <v>116</v>
      </c>
      <c r="B125" s="213">
        <f t="shared" si="14"/>
        <v>3726.5236775011372</v>
      </c>
      <c r="C125" s="213">
        <f t="shared" si="15"/>
        <v>96273.476322498856</v>
      </c>
      <c r="D125" s="213">
        <f t="shared" si="16"/>
        <v>1204.1718560995544</v>
      </c>
      <c r="E125" s="213">
        <f t="shared" si="17"/>
        <v>60.272165465488975</v>
      </c>
      <c r="F125" s="213">
        <f t="shared" si="10"/>
        <v>12.644440215650434</v>
      </c>
      <c r="G125" s="213">
        <f t="shared" si="11"/>
        <v>481.66874243982181</v>
      </c>
      <c r="H125" s="213">
        <f t="shared" si="12"/>
        <v>126.4380448904532</v>
      </c>
      <c r="I125" s="213">
        <f t="shared" si="13"/>
        <v>1885.1952491109689</v>
      </c>
      <c r="J125" s="156"/>
    </row>
    <row r="126" spans="1:10">
      <c r="A126" s="219">
        <f t="shared" si="18"/>
        <v>117</v>
      </c>
      <c r="B126" s="213">
        <f t="shared" si="14"/>
        <v>3787.5492450349434</v>
      </c>
      <c r="C126" s="213">
        <f t="shared" si="15"/>
        <v>96212.450754965059</v>
      </c>
      <c r="D126" s="213">
        <f t="shared" si="16"/>
        <v>1203.4184540312356</v>
      </c>
      <c r="E126" s="213">
        <f t="shared" si="17"/>
        <v>61.025567533807596</v>
      </c>
      <c r="F126" s="213">
        <f t="shared" si="10"/>
        <v>12.644440215650434</v>
      </c>
      <c r="G126" s="213">
        <f t="shared" si="11"/>
        <v>481.36738161249428</v>
      </c>
      <c r="H126" s="213">
        <f t="shared" si="12"/>
        <v>126.35893767327973</v>
      </c>
      <c r="I126" s="213">
        <f t="shared" si="13"/>
        <v>1884.8147810664677</v>
      </c>
      <c r="J126" s="156"/>
    </row>
    <row r="127" spans="1:10">
      <c r="A127" s="219">
        <f t="shared" si="18"/>
        <v>118</v>
      </c>
      <c r="B127" s="213">
        <f t="shared" si="14"/>
        <v>3849.3376321629244</v>
      </c>
      <c r="C127" s="213">
        <f t="shared" si="15"/>
        <v>96150.662367837082</v>
      </c>
      <c r="D127" s="213">
        <f t="shared" si="16"/>
        <v>1202.6556344370631</v>
      </c>
      <c r="E127" s="213">
        <f t="shared" si="17"/>
        <v>61.788387127980172</v>
      </c>
      <c r="F127" s="213">
        <f t="shared" si="10"/>
        <v>12.644440215650434</v>
      </c>
      <c r="G127" s="213">
        <f t="shared" si="11"/>
        <v>481.06225377482531</v>
      </c>
      <c r="H127" s="213">
        <f t="shared" si="12"/>
        <v>126.27884161589162</v>
      </c>
      <c r="I127" s="213">
        <f t="shared" si="13"/>
        <v>1884.4295571714108</v>
      </c>
      <c r="J127" s="156"/>
    </row>
    <row r="128" spans="1:10">
      <c r="A128" s="219">
        <f t="shared" si="18"/>
        <v>119</v>
      </c>
      <c r="B128" s="213">
        <f t="shared" si="14"/>
        <v>3911.8983741300035</v>
      </c>
      <c r="C128" s="213">
        <f t="shared" si="15"/>
        <v>96088.101625869996</v>
      </c>
      <c r="D128" s="213">
        <f t="shared" si="16"/>
        <v>1201.8832795979633</v>
      </c>
      <c r="E128" s="213">
        <f t="shared" si="17"/>
        <v>62.560741967079935</v>
      </c>
      <c r="F128" s="213">
        <f t="shared" si="10"/>
        <v>12.644440215650434</v>
      </c>
      <c r="G128" s="213">
        <f t="shared" si="11"/>
        <v>480.75331183918541</v>
      </c>
      <c r="H128" s="213">
        <f t="shared" si="12"/>
        <v>126.19774435778615</v>
      </c>
      <c r="I128" s="213">
        <f t="shared" si="13"/>
        <v>1884.0395179776654</v>
      </c>
      <c r="J128" s="156"/>
    </row>
    <row r="129" spans="1:10">
      <c r="A129" s="219">
        <f t="shared" si="18"/>
        <v>120</v>
      </c>
      <c r="B129" s="213">
        <f t="shared" si="14"/>
        <v>3975.2411253716714</v>
      </c>
      <c r="C129" s="213">
        <f t="shared" si="15"/>
        <v>96024.758874628329</v>
      </c>
      <c r="D129" s="213">
        <f t="shared" si="16"/>
        <v>1201.1012703233748</v>
      </c>
      <c r="E129" s="213">
        <f t="shared" si="17"/>
        <v>63.342751241668424</v>
      </c>
      <c r="F129" s="213">
        <f t="shared" si="10"/>
        <v>12.644440215650434</v>
      </c>
      <c r="G129" s="213">
        <f t="shared" si="11"/>
        <v>480.44050812935001</v>
      </c>
      <c r="H129" s="213">
        <f t="shared" si="12"/>
        <v>126.11563338395435</v>
      </c>
      <c r="I129" s="213">
        <f t="shared" si="13"/>
        <v>1883.6446032939982</v>
      </c>
      <c r="J129" s="156"/>
    </row>
    <row r="130" spans="1:10">
      <c r="A130" s="219">
        <f t="shared" si="18"/>
        <v>121</v>
      </c>
      <c r="B130" s="213">
        <f t="shared" si="14"/>
        <v>4039.3756610038613</v>
      </c>
      <c r="C130" s="213">
        <f t="shared" ref="C130:C193" si="19">IF(ISERROR($C$4-B130),"",($C$4-B130))</f>
        <v>95960.624338996146</v>
      </c>
      <c r="D130" s="213">
        <f t="shared" ref="D130:D193" si="20">IF(ISERROR($F$2*C129),"",($F$2*C129))</f>
        <v>1200.3094859328539</v>
      </c>
      <c r="E130" s="213">
        <f t="shared" si="17"/>
        <v>64.134535632189284</v>
      </c>
      <c r="F130" s="213">
        <f t="shared" si="10"/>
        <v>12.644440215650434</v>
      </c>
      <c r="G130" s="213">
        <f t="shared" si="11"/>
        <v>480.12379437314166</v>
      </c>
      <c r="H130" s="213">
        <f t="shared" si="12"/>
        <v>126.03249602294966</v>
      </c>
      <c r="I130" s="213">
        <f t="shared" si="13"/>
        <v>1883.2447521767849</v>
      </c>
      <c r="J130" s="156"/>
    </row>
    <row r="131" spans="1:10">
      <c r="A131" s="219">
        <f t="shared" si="18"/>
        <v>122</v>
      </c>
      <c r="B131" s="213">
        <f t="shared" si="14"/>
        <v>4104.311878331454</v>
      </c>
      <c r="C131" s="213">
        <f t="shared" si="19"/>
        <v>95895.688121668543</v>
      </c>
      <c r="D131" s="213">
        <f t="shared" si="20"/>
        <v>1199.5078042374516</v>
      </c>
      <c r="E131" s="213">
        <f t="shared" si="17"/>
        <v>64.936217327591649</v>
      </c>
      <c r="F131" s="213">
        <f t="shared" si="10"/>
        <v>12.644440215650434</v>
      </c>
      <c r="G131" s="213">
        <f t="shared" si="11"/>
        <v>479.80312169498075</v>
      </c>
      <c r="H131" s="213">
        <f t="shared" si="12"/>
        <v>125.94831944493242</v>
      </c>
      <c r="I131" s="213">
        <f t="shared" si="13"/>
        <v>1882.8399029206068</v>
      </c>
      <c r="J131" s="156"/>
    </row>
    <row r="132" spans="1:10">
      <c r="A132" s="219">
        <f t="shared" si="18"/>
        <v>123</v>
      </c>
      <c r="B132" s="213">
        <f t="shared" si="14"/>
        <v>4170.0597983756388</v>
      </c>
      <c r="C132" s="213">
        <f t="shared" si="19"/>
        <v>95829.940201624355</v>
      </c>
      <c r="D132" s="213">
        <f t="shared" si="20"/>
        <v>1198.6961015208567</v>
      </c>
      <c r="E132" s="213">
        <f t="shared" si="17"/>
        <v>65.747920044186557</v>
      </c>
      <c r="F132" s="213">
        <f t="shared" si="10"/>
        <v>12.644440215650434</v>
      </c>
      <c r="G132" s="213">
        <f t="shared" si="11"/>
        <v>479.47844060834274</v>
      </c>
      <c r="H132" s="213">
        <f t="shared" si="12"/>
        <v>125.86309065968995</v>
      </c>
      <c r="I132" s="213">
        <f t="shared" si="13"/>
        <v>1882.4299930487264</v>
      </c>
      <c r="J132" s="156"/>
    </row>
    <row r="133" spans="1:10">
      <c r="A133" s="219">
        <f t="shared" si="18"/>
        <v>124</v>
      </c>
      <c r="B133" s="213">
        <f t="shared" si="14"/>
        <v>4236.6295674203775</v>
      </c>
      <c r="C133" s="213">
        <f t="shared" si="19"/>
        <v>95763.370432579628</v>
      </c>
      <c r="D133" s="213">
        <f t="shared" si="20"/>
        <v>1197.8742525203043</v>
      </c>
      <c r="E133" s="213">
        <f t="shared" si="17"/>
        <v>66.569769044738877</v>
      </c>
      <c r="F133" s="213">
        <f t="shared" si="10"/>
        <v>12.644440215650434</v>
      </c>
      <c r="G133" s="213">
        <f t="shared" si="11"/>
        <v>479.14970100812178</v>
      </c>
      <c r="H133" s="213">
        <f t="shared" si="12"/>
        <v>125.77679651463194</v>
      </c>
      <c r="I133" s="213">
        <f t="shared" si="13"/>
        <v>1882.0149593034475</v>
      </c>
      <c r="J133" s="155"/>
    </row>
    <row r="134" spans="1:10">
      <c r="A134" s="219">
        <f t="shared" si="18"/>
        <v>125</v>
      </c>
      <c r="B134" s="213">
        <f t="shared" si="14"/>
        <v>4304.0314585781753</v>
      </c>
      <c r="C134" s="213">
        <f t="shared" si="19"/>
        <v>95695.968541421826</v>
      </c>
      <c r="D134" s="213">
        <f t="shared" si="20"/>
        <v>1197.0421304072452</v>
      </c>
      <c r="E134" s="213">
        <f t="shared" si="17"/>
        <v>67.401891157798104</v>
      </c>
      <c r="F134" s="213">
        <f t="shared" si="10"/>
        <v>12.644440215650434</v>
      </c>
      <c r="G134" s="213">
        <f t="shared" si="11"/>
        <v>478.81685216289816</v>
      </c>
      <c r="H134" s="213">
        <f t="shared" si="12"/>
        <v>125.68942369276074</v>
      </c>
      <c r="I134" s="213">
        <f t="shared" si="13"/>
        <v>1881.5947376363526</v>
      </c>
      <c r="J134" s="155"/>
    </row>
    <row r="135" spans="1:10">
      <c r="A135" s="219">
        <f t="shared" si="18"/>
        <v>126</v>
      </c>
      <c r="B135" s="213">
        <f t="shared" si="14"/>
        <v>4372.2758733754472</v>
      </c>
      <c r="C135" s="213">
        <f t="shared" si="19"/>
        <v>95627.724126624555</v>
      </c>
      <c r="D135" s="213">
        <f t="shared" si="20"/>
        <v>1196.1996067677728</v>
      </c>
      <c r="E135" s="213">
        <f t="shared" si="17"/>
        <v>68.244414797270579</v>
      </c>
      <c r="F135" s="213">
        <f t="shared" si="10"/>
        <v>12.644440215650434</v>
      </c>
      <c r="G135" s="213">
        <f t="shared" si="11"/>
        <v>478.47984270710913</v>
      </c>
      <c r="H135" s="213">
        <f t="shared" si="12"/>
        <v>125.60095871061614</v>
      </c>
      <c r="I135" s="213">
        <f t="shared" si="13"/>
        <v>1881.169263198419</v>
      </c>
      <c r="J135" s="155"/>
    </row>
    <row r="136" spans="1:10">
      <c r="A136" s="219">
        <f t="shared" si="18"/>
        <v>127</v>
      </c>
      <c r="B136" s="213">
        <f t="shared" si="14"/>
        <v>4441.3733433576836</v>
      </c>
      <c r="C136" s="213">
        <f t="shared" si="19"/>
        <v>95558.626656642315</v>
      </c>
      <c r="D136" s="213">
        <f t="shared" si="20"/>
        <v>1195.3465515828068</v>
      </c>
      <c r="E136" s="213">
        <f t="shared" si="17"/>
        <v>69.097469982236476</v>
      </c>
      <c r="F136" s="213">
        <f t="shared" si="10"/>
        <v>12.644440215650434</v>
      </c>
      <c r="G136" s="213">
        <f t="shared" si="11"/>
        <v>478.1386206331228</v>
      </c>
      <c r="H136" s="213">
        <f t="shared" si="12"/>
        <v>125.51138791619471</v>
      </c>
      <c r="I136" s="213">
        <f t="shared" si="13"/>
        <v>1880.7384703300113</v>
      </c>
      <c r="J136" s="155"/>
    </row>
    <row r="137" spans="1:10">
      <c r="A137" s="219">
        <f t="shared" si="18"/>
        <v>128</v>
      </c>
      <c r="B137" s="213">
        <f t="shared" si="14"/>
        <v>4511.3345317146977</v>
      </c>
      <c r="C137" s="213">
        <f t="shared" si="19"/>
        <v>95488.665468285297</v>
      </c>
      <c r="D137" s="213">
        <f t="shared" si="20"/>
        <v>1194.4828332080288</v>
      </c>
      <c r="E137" s="213">
        <f t="shared" si="17"/>
        <v>69.961188357014422</v>
      </c>
      <c r="F137" s="213">
        <f t="shared" si="10"/>
        <v>12.644440215650434</v>
      </c>
      <c r="G137" s="213">
        <f t="shared" si="11"/>
        <v>477.7931332832116</v>
      </c>
      <c r="H137" s="213">
        <f t="shared" si="12"/>
        <v>125.42069748684301</v>
      </c>
      <c r="I137" s="213">
        <f t="shared" si="13"/>
        <v>1880.3022925507482</v>
      </c>
      <c r="J137" s="155"/>
    </row>
    <row r="138" spans="1:10">
      <c r="A138" s="219">
        <f t="shared" si="18"/>
        <v>129</v>
      </c>
      <c r="B138" s="213">
        <f t="shared" si="14"/>
        <v>4582.170234926175</v>
      </c>
      <c r="C138" s="213">
        <f t="shared" si="19"/>
        <v>95417.829765073824</v>
      </c>
      <c r="D138" s="213">
        <f t="shared" si="20"/>
        <v>1193.6083183535661</v>
      </c>
      <c r="E138" s="213">
        <f t="shared" si="17"/>
        <v>70.83570321147711</v>
      </c>
      <c r="F138" s="213">
        <f t="shared" ref="F138:F201" si="21">IF(A138="","",IF(ISERROR($E$5/100*$I$6),"",($E$5/100*$I$6)))</f>
        <v>12.644440215650434</v>
      </c>
      <c r="G138" s="213">
        <f t="shared" ref="G138:G201" si="22">IF(ISERROR($E$6/100*C137),"",($E$6/100*C137))</f>
        <v>477.44332734142648</v>
      </c>
      <c r="H138" s="213">
        <f t="shared" ref="H138:H201" si="23">IF(ISERROR($G$5/100*D137),"",($G$5/100*D138))</f>
        <v>125.32887342712444</v>
      </c>
      <c r="I138" s="213">
        <f t="shared" ref="I138:I201" si="24">IF(ISERROR($I$6+F138+G138),"",($I$6+F138+G138+H138))</f>
        <v>1879.8606625492446</v>
      </c>
      <c r="J138" s="155"/>
    </row>
    <row r="139" spans="1:10">
      <c r="A139" s="219">
        <f t="shared" si="18"/>
        <v>130</v>
      </c>
      <c r="B139" s="213">
        <f t="shared" ref="B139:B202" si="25">IF(ISERROR($E$10*(POWER(1+$F$2,A139)-1)/$F$2),"",($E$10*(POWER(1+$F$2,A139)-1)/$F$2))</f>
        <v>4653.8913844277959</v>
      </c>
      <c r="C139" s="213">
        <f t="shared" si="19"/>
        <v>95346.108615572201</v>
      </c>
      <c r="D139" s="213">
        <f t="shared" si="20"/>
        <v>1192.7228720634228</v>
      </c>
      <c r="E139" s="213">
        <f t="shared" ref="E139:E202" si="26">IF(ISERROR($E$10*POWER(1+$F$2,A138)),"",($E$10*POWER(1+$F$2,A138)))</f>
        <v>71.721149501620559</v>
      </c>
      <c r="F139" s="213">
        <f t="shared" si="21"/>
        <v>12.644440215650434</v>
      </c>
      <c r="G139" s="213">
        <f t="shared" si="22"/>
        <v>477.08914882536914</v>
      </c>
      <c r="H139" s="213">
        <f t="shared" si="23"/>
        <v>125.23590156665938</v>
      </c>
      <c r="I139" s="213">
        <f t="shared" si="24"/>
        <v>1879.4135121727222</v>
      </c>
      <c r="J139" s="155"/>
    </row>
    <row r="140" spans="1:10">
      <c r="A140" s="219">
        <f t="shared" si="18"/>
        <v>131</v>
      </c>
      <c r="B140" s="213">
        <f t="shared" si="25"/>
        <v>4726.509048298185</v>
      </c>
      <c r="C140" s="213">
        <f t="shared" si="19"/>
        <v>95273.49095170181</v>
      </c>
      <c r="D140" s="213">
        <f t="shared" si="20"/>
        <v>1191.8263576946524</v>
      </c>
      <c r="E140" s="213">
        <f t="shared" si="26"/>
        <v>72.617663870390828</v>
      </c>
      <c r="F140" s="213">
        <f t="shared" si="21"/>
        <v>12.644440215650434</v>
      </c>
      <c r="G140" s="213">
        <f t="shared" si="22"/>
        <v>476.730543077861</v>
      </c>
      <c r="H140" s="213">
        <f t="shared" si="23"/>
        <v>125.14176755793849</v>
      </c>
      <c r="I140" s="213">
        <f t="shared" si="24"/>
        <v>1878.9607724164932</v>
      </c>
      <c r="J140" s="155"/>
    </row>
    <row r="141" spans="1:10">
      <c r="A141" s="219">
        <f t="shared" si="18"/>
        <v>132</v>
      </c>
      <c r="B141" s="213">
        <f t="shared" si="25"/>
        <v>4800.034432966957</v>
      </c>
      <c r="C141" s="213">
        <f t="shared" si="19"/>
        <v>95199.965567033039</v>
      </c>
      <c r="D141" s="213">
        <f t="shared" si="20"/>
        <v>1190.9186368962726</v>
      </c>
      <c r="E141" s="213">
        <f t="shared" si="26"/>
        <v>73.525384668770698</v>
      </c>
      <c r="F141" s="213">
        <f t="shared" si="21"/>
        <v>12.644440215650434</v>
      </c>
      <c r="G141" s="213">
        <f t="shared" si="22"/>
        <v>476.36745475850904</v>
      </c>
      <c r="H141" s="213">
        <f t="shared" si="23"/>
        <v>125.04645687410861</v>
      </c>
      <c r="I141" s="213">
        <f t="shared" si="24"/>
        <v>1878.5023734133113</v>
      </c>
      <c r="J141" s="155"/>
    </row>
    <row r="142" spans="1:10">
      <c r="A142" s="219">
        <f t="shared" si="18"/>
        <v>133</v>
      </c>
      <c r="B142" s="213">
        <f t="shared" si="25"/>
        <v>4874.4788849440865</v>
      </c>
      <c r="C142" s="213">
        <f t="shared" si="19"/>
        <v>95125.521115055919</v>
      </c>
      <c r="D142" s="213">
        <f t="shared" si="20"/>
        <v>1189.9995695879129</v>
      </c>
      <c r="E142" s="213">
        <f t="shared" si="26"/>
        <v>74.444451977130342</v>
      </c>
      <c r="F142" s="213">
        <f t="shared" si="21"/>
        <v>12.644440215650434</v>
      </c>
      <c r="G142" s="213">
        <f t="shared" si="22"/>
        <v>475.99982783516521</v>
      </c>
      <c r="H142" s="213">
        <f t="shared" si="23"/>
        <v>124.94995480673084</v>
      </c>
      <c r="I142" s="213">
        <f t="shared" si="24"/>
        <v>1878.0382444225897</v>
      </c>
      <c r="J142" s="155"/>
    </row>
    <row r="143" spans="1:10">
      <c r="A143" s="219">
        <f t="shared" si="18"/>
        <v>134</v>
      </c>
      <c r="B143" s="213">
        <f t="shared" si="25"/>
        <v>4949.8538925709317</v>
      </c>
      <c r="C143" s="213">
        <f t="shared" si="19"/>
        <v>95050.146107429071</v>
      </c>
      <c r="D143" s="213">
        <f t="shared" si="20"/>
        <v>1189.0690139381989</v>
      </c>
      <c r="E143" s="213">
        <f t="shared" si="26"/>
        <v>75.37500762684445</v>
      </c>
      <c r="F143" s="213">
        <f t="shared" si="21"/>
        <v>12.644440215650434</v>
      </c>
      <c r="G143" s="213">
        <f t="shared" si="22"/>
        <v>475.62760557527963</v>
      </c>
      <c r="H143" s="213">
        <f t="shared" si="23"/>
        <v>124.85224646351088</v>
      </c>
      <c r="I143" s="213">
        <f t="shared" si="24"/>
        <v>1877.5683138194843</v>
      </c>
      <c r="J143" s="155"/>
    </row>
    <row r="144" spans="1:10">
      <c r="A144" s="219">
        <f t="shared" si="18"/>
        <v>135</v>
      </c>
      <c r="B144" s="213">
        <f t="shared" si="25"/>
        <v>5026.1710877931109</v>
      </c>
      <c r="C144" s="213">
        <f t="shared" si="19"/>
        <v>94973.828912206896</v>
      </c>
      <c r="D144" s="213">
        <f t="shared" si="20"/>
        <v>1188.1268263428633</v>
      </c>
      <c r="E144" s="213">
        <f t="shared" si="26"/>
        <v>76.317195222180018</v>
      </c>
      <c r="F144" s="213">
        <f t="shared" si="21"/>
        <v>12.644440215650434</v>
      </c>
      <c r="G144" s="213">
        <f t="shared" si="22"/>
        <v>475.25073053714539</v>
      </c>
      <c r="H144" s="213">
        <f t="shared" si="23"/>
        <v>124.75331676600064</v>
      </c>
      <c r="I144" s="213">
        <f t="shared" si="24"/>
        <v>1877.0925090838398</v>
      </c>
      <c r="J144" s="155"/>
    </row>
    <row r="145" spans="1:10">
      <c r="A145" s="219">
        <f t="shared" si="18"/>
        <v>136</v>
      </c>
      <c r="B145" s="213">
        <f t="shared" si="25"/>
        <v>5103.4422479555687</v>
      </c>
      <c r="C145" s="213">
        <f t="shared" si="19"/>
        <v>94896.557752044435</v>
      </c>
      <c r="D145" s="213">
        <f t="shared" si="20"/>
        <v>1187.172861402586</v>
      </c>
      <c r="E145" s="213">
        <f t="shared" si="26"/>
        <v>77.271160162457264</v>
      </c>
      <c r="F145" s="213">
        <f t="shared" si="21"/>
        <v>12.644440215650434</v>
      </c>
      <c r="G145" s="213">
        <f t="shared" si="22"/>
        <v>474.86914456103449</v>
      </c>
      <c r="H145" s="213">
        <f t="shared" si="23"/>
        <v>124.65315044727153</v>
      </c>
      <c r="I145" s="213">
        <f t="shared" si="24"/>
        <v>1876.6107567889999</v>
      </c>
      <c r="J145" s="155"/>
    </row>
    <row r="146" spans="1:10">
      <c r="A146" s="219">
        <f t="shared" si="18"/>
        <v>137</v>
      </c>
      <c r="B146" s="213">
        <f t="shared" si="25"/>
        <v>5181.6792976200559</v>
      </c>
      <c r="C146" s="213">
        <f t="shared" si="19"/>
        <v>94818.320702379948</v>
      </c>
      <c r="D146" s="213">
        <f t="shared" si="20"/>
        <v>1186.2069719005553</v>
      </c>
      <c r="E146" s="213">
        <f t="shared" si="26"/>
        <v>78.237049664487998</v>
      </c>
      <c r="F146" s="213">
        <f t="shared" si="21"/>
        <v>12.644440215650434</v>
      </c>
      <c r="G146" s="213">
        <f t="shared" si="22"/>
        <v>474.48278876022221</v>
      </c>
      <c r="H146" s="213">
        <f t="shared" si="23"/>
        <v>124.55173204955831</v>
      </c>
      <c r="I146" s="213">
        <f t="shared" si="24"/>
        <v>1876.1229825904743</v>
      </c>
      <c r="J146" s="155"/>
    </row>
    <row r="147" spans="1:10">
      <c r="A147" s="219">
        <f t="shared" si="18"/>
        <v>138</v>
      </c>
      <c r="B147" s="213">
        <f t="shared" si="25"/>
        <v>5260.8943104053506</v>
      </c>
      <c r="C147" s="213">
        <f t="shared" si="19"/>
        <v>94739.105689594653</v>
      </c>
      <c r="D147" s="213">
        <f t="shared" si="20"/>
        <v>1185.2290087797492</v>
      </c>
      <c r="E147" s="213">
        <f t="shared" si="26"/>
        <v>79.215012785294078</v>
      </c>
      <c r="F147" s="213">
        <f t="shared" si="21"/>
        <v>12.644440215650434</v>
      </c>
      <c r="G147" s="213">
        <f t="shared" si="22"/>
        <v>474.09160351189973</v>
      </c>
      <c r="H147" s="213">
        <f t="shared" si="23"/>
        <v>124.44904592187366</v>
      </c>
      <c r="I147" s="213">
        <f t="shared" si="24"/>
        <v>1875.6291112144672</v>
      </c>
      <c r="J147" s="155"/>
    </row>
    <row r="148" spans="1:10">
      <c r="A148" s="219">
        <f t="shared" si="18"/>
        <v>139</v>
      </c>
      <c r="B148" s="213">
        <f t="shared" si="25"/>
        <v>5341.0995108504603</v>
      </c>
      <c r="C148" s="213">
        <f t="shared" si="19"/>
        <v>94658.900489149542</v>
      </c>
      <c r="D148" s="213">
        <f t="shared" si="20"/>
        <v>1184.2388211199332</v>
      </c>
      <c r="E148" s="213">
        <f t="shared" si="26"/>
        <v>80.205200445110265</v>
      </c>
      <c r="F148" s="213">
        <f t="shared" si="21"/>
        <v>12.644440215650434</v>
      </c>
      <c r="G148" s="213">
        <f t="shared" si="22"/>
        <v>473.69552844797329</v>
      </c>
      <c r="H148" s="213">
        <f t="shared" si="23"/>
        <v>124.34507621759298</v>
      </c>
      <c r="I148" s="213">
        <f t="shared" si="24"/>
        <v>1875.1290664462599</v>
      </c>
      <c r="J148" s="155"/>
    </row>
    <row r="149" spans="1:10">
      <c r="A149" s="219">
        <f t="shared" si="18"/>
        <v>140</v>
      </c>
      <c r="B149" s="213">
        <f t="shared" si="25"/>
        <v>5422.3072763011342</v>
      </c>
      <c r="C149" s="213">
        <f t="shared" si="19"/>
        <v>94577.69272369887</v>
      </c>
      <c r="D149" s="213">
        <f t="shared" si="20"/>
        <v>1183.2362561143691</v>
      </c>
      <c r="E149" s="213">
        <f t="shared" si="26"/>
        <v>81.207765450674131</v>
      </c>
      <c r="F149" s="213">
        <f t="shared" si="21"/>
        <v>12.644440215650434</v>
      </c>
      <c r="G149" s="213">
        <f t="shared" si="22"/>
        <v>473.2945024457477</v>
      </c>
      <c r="H149" s="213">
        <f t="shared" si="23"/>
        <v>124.23980689200874</v>
      </c>
      <c r="I149" s="213">
        <f t="shared" si="24"/>
        <v>1874.6227711184501</v>
      </c>
      <c r="J149" s="155"/>
    </row>
    <row r="150" spans="1:10">
      <c r="A150" s="219">
        <f t="shared" si="18"/>
        <v>141</v>
      </c>
      <c r="B150" s="213">
        <f t="shared" si="25"/>
        <v>5504.5301388199405</v>
      </c>
      <c r="C150" s="213">
        <f t="shared" si="19"/>
        <v>94495.469861180056</v>
      </c>
      <c r="D150" s="213">
        <f t="shared" si="20"/>
        <v>1182.2211590462357</v>
      </c>
      <c r="E150" s="213">
        <f t="shared" si="26"/>
        <v>82.22286251880756</v>
      </c>
      <c r="F150" s="213">
        <f t="shared" si="21"/>
        <v>12.644440215650434</v>
      </c>
      <c r="G150" s="213">
        <f t="shared" si="22"/>
        <v>472.88846361849437</v>
      </c>
      <c r="H150" s="213">
        <f t="shared" si="23"/>
        <v>124.13322169985474</v>
      </c>
      <c r="I150" s="213">
        <f t="shared" si="24"/>
        <v>1874.1101470990429</v>
      </c>
      <c r="J150" s="155"/>
    </row>
    <row r="151" spans="1:10">
      <c r="A151" s="219">
        <f t="shared" si="18"/>
        <v>142</v>
      </c>
      <c r="B151" s="213">
        <f t="shared" si="25"/>
        <v>5587.7807871202349</v>
      </c>
      <c r="C151" s="213">
        <f t="shared" si="19"/>
        <v>94412.219212879761</v>
      </c>
      <c r="D151" s="213">
        <f t="shared" si="20"/>
        <v>1181.1933732647506</v>
      </c>
      <c r="E151" s="213">
        <f t="shared" si="26"/>
        <v>83.250648300292639</v>
      </c>
      <c r="F151" s="213">
        <f t="shared" si="21"/>
        <v>12.644440215650434</v>
      </c>
      <c r="G151" s="213">
        <f t="shared" si="22"/>
        <v>472.4773493059003</v>
      </c>
      <c r="H151" s="213">
        <f t="shared" si="23"/>
        <v>124.0253041927988</v>
      </c>
      <c r="I151" s="213">
        <f t="shared" si="24"/>
        <v>1873.5911152793929</v>
      </c>
      <c r="J151" s="155"/>
    </row>
    <row r="152" spans="1:10">
      <c r="A152" s="219">
        <f t="shared" si="18"/>
        <v>143</v>
      </c>
      <c r="B152" s="213">
        <f t="shared" si="25"/>
        <v>5672.0720685242795</v>
      </c>
      <c r="C152" s="213">
        <f t="shared" si="19"/>
        <v>94327.927931475715</v>
      </c>
      <c r="D152" s="213">
        <f t="shared" si="20"/>
        <v>1180.1527401609969</v>
      </c>
      <c r="E152" s="213">
        <f t="shared" si="26"/>
        <v>84.291281404046316</v>
      </c>
      <c r="F152" s="213">
        <f t="shared" si="21"/>
        <v>12.644440215650434</v>
      </c>
      <c r="G152" s="213">
        <f t="shared" si="22"/>
        <v>472.06109606439884</v>
      </c>
      <c r="H152" s="213">
        <f t="shared" si="23"/>
        <v>123.91603771690467</v>
      </c>
      <c r="I152" s="213">
        <f t="shared" si="24"/>
        <v>1873.0655955619973</v>
      </c>
      <c r="J152" s="155"/>
    </row>
    <row r="153" spans="1:10">
      <c r="A153" s="219">
        <f t="shared" si="18"/>
        <v>144</v>
      </c>
      <c r="B153" s="213">
        <f t="shared" si="25"/>
        <v>5757.4169909458778</v>
      </c>
      <c r="C153" s="213">
        <f t="shared" si="19"/>
        <v>94242.583009054128</v>
      </c>
      <c r="D153" s="213">
        <f t="shared" si="20"/>
        <v>1179.0990991434464</v>
      </c>
      <c r="E153" s="213">
        <f t="shared" si="26"/>
        <v>85.344922421596877</v>
      </c>
      <c r="F153" s="213">
        <f t="shared" si="21"/>
        <v>12.644440215650434</v>
      </c>
      <c r="G153" s="213">
        <f t="shared" si="22"/>
        <v>471.63963965737861</v>
      </c>
      <c r="H153" s="213">
        <f t="shared" si="23"/>
        <v>123.80540541006187</v>
      </c>
      <c r="I153" s="213">
        <f t="shared" si="24"/>
        <v>1872.5335068481343</v>
      </c>
      <c r="J153" s="155"/>
    </row>
    <row r="154" spans="1:10">
      <c r="A154" s="219">
        <f t="shared" ref="A154:A217" si="27">IF(A153="","",IF(A153+1&gt;$C$5,"",A153+1))</f>
        <v>145</v>
      </c>
      <c r="B154" s="213">
        <f t="shared" si="25"/>
        <v>5843.8287248977449</v>
      </c>
      <c r="C154" s="213">
        <f t="shared" si="19"/>
        <v>94156.171275102257</v>
      </c>
      <c r="D154" s="213">
        <f t="shared" si="20"/>
        <v>1178.0322876131765</v>
      </c>
      <c r="E154" s="213">
        <f t="shared" si="26"/>
        <v>86.41173395186685</v>
      </c>
      <c r="F154" s="213">
        <f t="shared" si="21"/>
        <v>12.644440215650434</v>
      </c>
      <c r="G154" s="213">
        <f t="shared" si="22"/>
        <v>471.21291504527062</v>
      </c>
      <c r="H154" s="213">
        <f t="shared" si="23"/>
        <v>123.69339019938353</v>
      </c>
      <c r="I154" s="213">
        <f t="shared" si="24"/>
        <v>1871.9947670253478</v>
      </c>
    </row>
    <row r="155" spans="1:10">
      <c r="A155" s="219">
        <f t="shared" si="27"/>
        <v>146</v>
      </c>
      <c r="B155" s="213">
        <f t="shared" si="25"/>
        <v>5931.3206055240116</v>
      </c>
      <c r="C155" s="213">
        <f t="shared" si="19"/>
        <v>94068.679394475985</v>
      </c>
      <c r="D155" s="213">
        <f t="shared" si="20"/>
        <v>1176.952140938778</v>
      </c>
      <c r="E155" s="213">
        <f t="shared" si="26"/>
        <v>87.491880626265186</v>
      </c>
      <c r="F155" s="213">
        <f t="shared" si="21"/>
        <v>12.644440215650434</v>
      </c>
      <c r="G155" s="213">
        <f t="shared" si="22"/>
        <v>470.78085637551129</v>
      </c>
      <c r="H155" s="213">
        <f t="shared" si="23"/>
        <v>123.57997479857168</v>
      </c>
      <c r="I155" s="213">
        <f t="shared" si="24"/>
        <v>1871.4492929547766</v>
      </c>
    </row>
    <row r="156" spans="1:10">
      <c r="A156" s="219">
        <f t="shared" si="27"/>
        <v>147</v>
      </c>
      <c r="B156" s="213">
        <f t="shared" si="25"/>
        <v>6019.9061346581029</v>
      </c>
      <c r="C156" s="213">
        <f t="shared" si="19"/>
        <v>93980.0938653419</v>
      </c>
      <c r="D156" s="213">
        <f t="shared" si="20"/>
        <v>1175.8584924309498</v>
      </c>
      <c r="E156" s="213">
        <f t="shared" si="26"/>
        <v>88.58552913409352</v>
      </c>
      <c r="F156" s="213">
        <f t="shared" si="21"/>
        <v>12.644440215650434</v>
      </c>
      <c r="G156" s="213">
        <f t="shared" si="22"/>
        <v>470.34339697237994</v>
      </c>
      <c r="H156" s="213">
        <f t="shared" si="23"/>
        <v>123.46514170524972</v>
      </c>
      <c r="I156" s="213">
        <f t="shared" si="24"/>
        <v>1870.8970004583234</v>
      </c>
    </row>
    <row r="157" spans="1:10">
      <c r="A157" s="219">
        <f t="shared" si="27"/>
        <v>148</v>
      </c>
      <c r="B157" s="213">
        <f t="shared" si="25"/>
        <v>6109.5989829063719</v>
      </c>
      <c r="C157" s="213">
        <f t="shared" si="19"/>
        <v>93890.401017093624</v>
      </c>
      <c r="D157" s="213">
        <f t="shared" si="20"/>
        <v>1174.7511733167737</v>
      </c>
      <c r="E157" s="213">
        <f t="shared" si="26"/>
        <v>89.692848248269669</v>
      </c>
      <c r="F157" s="213">
        <f t="shared" si="21"/>
        <v>12.644440215650434</v>
      </c>
      <c r="G157" s="213">
        <f t="shared" si="22"/>
        <v>469.90046932670953</v>
      </c>
      <c r="H157" s="213">
        <f t="shared" si="23"/>
        <v>123.34887319826123</v>
      </c>
      <c r="I157" s="213">
        <f t="shared" si="24"/>
        <v>1870.3378043056646</v>
      </c>
    </row>
    <row r="158" spans="1:10">
      <c r="A158" s="219">
        <f t="shared" si="27"/>
        <v>149</v>
      </c>
      <c r="B158" s="213">
        <f t="shared" si="25"/>
        <v>6200.4129917577447</v>
      </c>
      <c r="C158" s="213">
        <f t="shared" si="19"/>
        <v>93799.587008242263</v>
      </c>
      <c r="D158" s="213">
        <f t="shared" si="20"/>
        <v>1173.6300127136701</v>
      </c>
      <c r="E158" s="213">
        <f t="shared" si="26"/>
        <v>90.814008851373032</v>
      </c>
      <c r="F158" s="213">
        <f t="shared" si="21"/>
        <v>12.644440215650434</v>
      </c>
      <c r="G158" s="213">
        <f t="shared" si="22"/>
        <v>469.4520050854681</v>
      </c>
      <c r="H158" s="213">
        <f t="shared" si="23"/>
        <v>123.23115133493536</v>
      </c>
      <c r="I158" s="213">
        <f t="shared" si="24"/>
        <v>1869.7716182010972</v>
      </c>
    </row>
    <row r="159" spans="1:10">
      <c r="A159" s="219">
        <f t="shared" si="27"/>
        <v>150</v>
      </c>
      <c r="B159" s="213">
        <f t="shared" si="25"/>
        <v>6292.3621757197607</v>
      </c>
      <c r="C159" s="213">
        <f t="shared" si="19"/>
        <v>93707.637824280246</v>
      </c>
      <c r="D159" s="213">
        <f t="shared" si="20"/>
        <v>1172.4948376030281</v>
      </c>
      <c r="E159" s="213">
        <f t="shared" si="26"/>
        <v>91.949183962015184</v>
      </c>
      <c r="F159" s="213">
        <f t="shared" si="21"/>
        <v>12.644440215650434</v>
      </c>
      <c r="G159" s="213">
        <f t="shared" si="22"/>
        <v>468.99793504121135</v>
      </c>
      <c r="H159" s="213">
        <f t="shared" si="23"/>
        <v>123.11195794831795</v>
      </c>
      <c r="I159" s="213">
        <f t="shared" si="24"/>
        <v>1869.198354770223</v>
      </c>
    </row>
    <row r="160" spans="1:10">
      <c r="A160" s="219">
        <f t="shared" si="27"/>
        <v>151</v>
      </c>
      <c r="B160" s="213">
        <f t="shared" si="25"/>
        <v>6385.4607244813005</v>
      </c>
      <c r="C160" s="213">
        <f t="shared" si="19"/>
        <v>93614.539275518706</v>
      </c>
      <c r="D160" s="213">
        <f t="shared" si="20"/>
        <v>1171.3454728035031</v>
      </c>
      <c r="E160" s="213">
        <f t="shared" si="26"/>
        <v>93.098548761540385</v>
      </c>
      <c r="F160" s="213">
        <f t="shared" si="21"/>
        <v>12.644440215650434</v>
      </c>
      <c r="G160" s="213">
        <f t="shared" si="22"/>
        <v>468.53818912140122</v>
      </c>
      <c r="H160" s="213">
        <f t="shared" si="23"/>
        <v>122.99127464436782</v>
      </c>
      <c r="I160" s="213">
        <f t="shared" si="24"/>
        <v>1868.6179255464629</v>
      </c>
    </row>
    <row r="161" spans="1:9">
      <c r="A161" s="219">
        <f t="shared" si="27"/>
        <v>152</v>
      </c>
      <c r="B161" s="213">
        <f t="shared" si="25"/>
        <v>6479.7230051023607</v>
      </c>
      <c r="C161" s="213">
        <f t="shared" si="19"/>
        <v>93520.276994897635</v>
      </c>
      <c r="D161" s="213">
        <f t="shared" si="20"/>
        <v>1170.1817409439836</v>
      </c>
      <c r="E161" s="213">
        <f t="shared" si="26"/>
        <v>94.262280621059631</v>
      </c>
      <c r="F161" s="213">
        <f t="shared" si="21"/>
        <v>12.644440215650434</v>
      </c>
      <c r="G161" s="213">
        <f t="shared" si="22"/>
        <v>468.07269637759356</v>
      </c>
      <c r="H161" s="213">
        <f t="shared" si="23"/>
        <v>122.86908279911827</v>
      </c>
      <c r="I161" s="213">
        <f t="shared" si="24"/>
        <v>1868.0302409574056</v>
      </c>
    </row>
    <row r="162" spans="1:9">
      <c r="A162" s="219">
        <f t="shared" si="27"/>
        <v>153</v>
      </c>
      <c r="B162" s="213">
        <f t="shared" si="25"/>
        <v>6575.1635642311821</v>
      </c>
      <c r="C162" s="213">
        <f t="shared" si="19"/>
        <v>93424.836435768811</v>
      </c>
      <c r="D162" s="213">
        <f t="shared" si="20"/>
        <v>1169.0034624362204</v>
      </c>
      <c r="E162" s="213">
        <f t="shared" si="26"/>
        <v>95.440559128822883</v>
      </c>
      <c r="F162" s="213">
        <f t="shared" si="21"/>
        <v>12.644440215650434</v>
      </c>
      <c r="G162" s="213">
        <f t="shared" si="22"/>
        <v>467.60138497448816</v>
      </c>
      <c r="H162" s="213">
        <f t="shared" si="23"/>
        <v>122.74536355580314</v>
      </c>
      <c r="I162" s="213">
        <f t="shared" si="24"/>
        <v>1867.435210310985</v>
      </c>
    </row>
    <row r="163" spans="1:9">
      <c r="A163" s="219">
        <f t="shared" si="27"/>
        <v>154</v>
      </c>
      <c r="B163" s="213">
        <f t="shared" si="25"/>
        <v>6671.7971303491177</v>
      </c>
      <c r="C163" s="213">
        <f t="shared" si="19"/>
        <v>93328.202869650879</v>
      </c>
      <c r="D163" s="213">
        <f t="shared" si="20"/>
        <v>1167.8104554471101</v>
      </c>
      <c r="E163" s="213">
        <f t="shared" si="26"/>
        <v>96.633566117933157</v>
      </c>
      <c r="F163" s="213">
        <f t="shared" si="21"/>
        <v>12.644440215650434</v>
      </c>
      <c r="G163" s="213">
        <f t="shared" si="22"/>
        <v>467.12418217884408</v>
      </c>
      <c r="H163" s="213">
        <f t="shared" si="23"/>
        <v>122.62009782194656</v>
      </c>
      <c r="I163" s="213">
        <f t="shared" si="24"/>
        <v>1866.8327417814842</v>
      </c>
    </row>
    <row r="164" spans="1:9">
      <c r="A164" s="219">
        <f t="shared" si="27"/>
        <v>155</v>
      </c>
      <c r="B164" s="213">
        <f t="shared" si="25"/>
        <v>6769.6386160435231</v>
      </c>
      <c r="C164" s="213">
        <f t="shared" si="19"/>
        <v>93230.361383956479</v>
      </c>
      <c r="D164" s="213">
        <f t="shared" si="20"/>
        <v>1166.6025358706358</v>
      </c>
      <c r="E164" s="213">
        <f t="shared" si="26"/>
        <v>97.841485694407353</v>
      </c>
      <c r="F164" s="213">
        <f t="shared" si="21"/>
        <v>12.644440215650434</v>
      </c>
      <c r="G164" s="213">
        <f t="shared" si="22"/>
        <v>466.64101434825443</v>
      </c>
      <c r="H164" s="213">
        <f t="shared" si="23"/>
        <v>122.49326626641675</v>
      </c>
      <c r="I164" s="213">
        <f t="shared" si="24"/>
        <v>1866.222742395365</v>
      </c>
    </row>
    <row r="165" spans="1:9">
      <c r="A165" s="219">
        <f t="shared" si="27"/>
        <v>156</v>
      </c>
      <c r="B165" s="213">
        <f t="shared" si="25"/>
        <v>6868.703120309111</v>
      </c>
      <c r="C165" s="213">
        <f t="shared" si="19"/>
        <v>93131.296879690883</v>
      </c>
      <c r="D165" s="213">
        <f t="shared" si="20"/>
        <v>1165.379517299456</v>
      </c>
      <c r="E165" s="213">
        <f t="shared" si="26"/>
        <v>99.064504265587416</v>
      </c>
      <c r="F165" s="213">
        <f t="shared" si="21"/>
        <v>12.644440215650434</v>
      </c>
      <c r="G165" s="213">
        <f t="shared" si="22"/>
        <v>466.15180691978242</v>
      </c>
      <c r="H165" s="213">
        <f t="shared" si="23"/>
        <v>122.36484931644287</v>
      </c>
      <c r="I165" s="213">
        <f t="shared" si="24"/>
        <v>1865.6051180169188</v>
      </c>
    </row>
    <row r="166" spans="1:9">
      <c r="A166" s="219">
        <f t="shared" si="27"/>
        <v>157</v>
      </c>
      <c r="B166" s="213">
        <f t="shared" si="25"/>
        <v>6969.0059308780164</v>
      </c>
      <c r="C166" s="213">
        <f t="shared" si="19"/>
        <v>93030.994069121982</v>
      </c>
      <c r="D166" s="213">
        <f t="shared" si="20"/>
        <v>1164.1412109961359</v>
      </c>
      <c r="E166" s="213">
        <f t="shared" si="26"/>
        <v>100.30281056890726</v>
      </c>
      <c r="F166" s="213">
        <f t="shared" si="21"/>
        <v>12.644440215650434</v>
      </c>
      <c r="G166" s="213">
        <f t="shared" si="22"/>
        <v>465.65648439845444</v>
      </c>
      <c r="H166" s="213">
        <f t="shared" si="23"/>
        <v>122.23482715459427</v>
      </c>
      <c r="I166" s="213">
        <f t="shared" si="24"/>
        <v>1864.9797733337425</v>
      </c>
    </row>
    <row r="167" spans="1:9">
      <c r="A167" s="219">
        <f t="shared" si="27"/>
        <v>158</v>
      </c>
      <c r="B167" s="213">
        <f t="shared" si="25"/>
        <v>7070.5625265790368</v>
      </c>
      <c r="C167" s="213">
        <f t="shared" si="19"/>
        <v>92929.437473420956</v>
      </c>
      <c r="D167" s="213">
        <f t="shared" si="20"/>
        <v>1162.8874258640246</v>
      </c>
      <c r="E167" s="213">
        <f t="shared" si="26"/>
        <v>101.55659570101858</v>
      </c>
      <c r="F167" s="213">
        <f t="shared" si="21"/>
        <v>12.644440215650434</v>
      </c>
      <c r="G167" s="213">
        <f t="shared" si="22"/>
        <v>465.15497034560991</v>
      </c>
      <c r="H167" s="213">
        <f t="shared" si="23"/>
        <v>122.10317971572258</v>
      </c>
      <c r="I167" s="213">
        <f t="shared" si="24"/>
        <v>1864.346611842026</v>
      </c>
    </row>
    <row r="168" spans="1:9">
      <c r="A168" s="219">
        <f t="shared" si="27"/>
        <v>159</v>
      </c>
      <c r="B168" s="213">
        <f t="shared" si="25"/>
        <v>7173.3885797263165</v>
      </c>
      <c r="C168" s="213">
        <f t="shared" si="19"/>
        <v>92826.611420273679</v>
      </c>
      <c r="D168" s="213">
        <f t="shared" si="20"/>
        <v>1161.6179684177619</v>
      </c>
      <c r="E168" s="213">
        <f t="shared" si="26"/>
        <v>102.82605314728134</v>
      </c>
      <c r="F168" s="213">
        <f t="shared" si="21"/>
        <v>12.644440215650434</v>
      </c>
      <c r="G168" s="213">
        <f t="shared" si="22"/>
        <v>464.64718736710478</v>
      </c>
      <c r="H168" s="213">
        <f t="shared" si="23"/>
        <v>121.96988668386498</v>
      </c>
      <c r="I168" s="213">
        <f t="shared" si="24"/>
        <v>1863.7055358316636</v>
      </c>
    </row>
    <row r="169" spans="1:9">
      <c r="A169" s="219">
        <f t="shared" si="27"/>
        <v>160</v>
      </c>
      <c r="B169" s="213">
        <f t="shared" si="25"/>
        <v>7277.4999585379401</v>
      </c>
      <c r="C169" s="213">
        <f t="shared" si="19"/>
        <v>92722.500041462059</v>
      </c>
      <c r="D169" s="213">
        <f t="shared" si="20"/>
        <v>1160.3326427534209</v>
      </c>
      <c r="E169" s="213">
        <f t="shared" si="26"/>
        <v>104.11137881162233</v>
      </c>
      <c r="F169" s="213">
        <f t="shared" si="21"/>
        <v>12.644440215650434</v>
      </c>
      <c r="G169" s="213">
        <f t="shared" si="22"/>
        <v>464.13305710136842</v>
      </c>
      <c r="H169" s="213">
        <f t="shared" si="23"/>
        <v>121.83492748910919</v>
      </c>
      <c r="I169" s="213">
        <f t="shared" si="24"/>
        <v>1863.0564463711712</v>
      </c>
    </row>
    <row r="170" spans="1:9">
      <c r="A170" s="219">
        <f t="shared" si="27"/>
        <v>161</v>
      </c>
      <c r="B170" s="213">
        <f t="shared" si="25"/>
        <v>7382.9127295847084</v>
      </c>
      <c r="C170" s="213">
        <f t="shared" si="19"/>
        <v>92617.087270415286</v>
      </c>
      <c r="D170" s="213">
        <f t="shared" si="20"/>
        <v>1159.0312505182756</v>
      </c>
      <c r="E170" s="213">
        <f t="shared" si="26"/>
        <v>105.41277104676763</v>
      </c>
      <c r="F170" s="213">
        <f t="shared" si="21"/>
        <v>12.644440215650434</v>
      </c>
      <c r="G170" s="213">
        <f t="shared" si="22"/>
        <v>463.61250020731029</v>
      </c>
      <c r="H170" s="213">
        <f t="shared" si="23"/>
        <v>121.69828130441893</v>
      </c>
      <c r="I170" s="213">
        <f t="shared" si="24"/>
        <v>1862.3992432924231</v>
      </c>
    </row>
    <row r="171" spans="1:9">
      <c r="A171" s="219">
        <f t="shared" si="27"/>
        <v>162</v>
      </c>
      <c r="B171" s="213">
        <f t="shared" si="25"/>
        <v>7489.6431602695602</v>
      </c>
      <c r="C171" s="213">
        <f t="shared" si="19"/>
        <v>92510.356839730433</v>
      </c>
      <c r="D171" s="213">
        <f t="shared" si="20"/>
        <v>1157.7135908801911</v>
      </c>
      <c r="E171" s="213">
        <f t="shared" si="26"/>
        <v>106.73043068485224</v>
      </c>
      <c r="F171" s="213">
        <f t="shared" si="21"/>
        <v>12.644440215650434</v>
      </c>
      <c r="G171" s="213">
        <f t="shared" si="22"/>
        <v>463.08543635207644</v>
      </c>
      <c r="H171" s="213">
        <f t="shared" si="23"/>
        <v>121.55992704242006</v>
      </c>
      <c r="I171" s="213">
        <f t="shared" si="24"/>
        <v>1861.7338251751901</v>
      </c>
    </row>
    <row r="172" spans="1:9">
      <c r="A172" s="219">
        <f t="shared" si="27"/>
        <v>163</v>
      </c>
      <c r="B172" s="213">
        <f t="shared" si="25"/>
        <v>7597.7077213379716</v>
      </c>
      <c r="C172" s="213">
        <f t="shared" si="19"/>
        <v>92402.292278662033</v>
      </c>
      <c r="D172" s="213">
        <f t="shared" si="20"/>
        <v>1156.3794604966304</v>
      </c>
      <c r="E172" s="213">
        <f t="shared" si="26"/>
        <v>108.06456106841289</v>
      </c>
      <c r="F172" s="213">
        <f t="shared" si="21"/>
        <v>12.644440215650434</v>
      </c>
      <c r="G172" s="213">
        <f t="shared" si="22"/>
        <v>462.55178419865217</v>
      </c>
      <c r="H172" s="213">
        <f t="shared" si="23"/>
        <v>121.41984335214619</v>
      </c>
      <c r="I172" s="213">
        <f t="shared" si="24"/>
        <v>1861.060089331492</v>
      </c>
    </row>
    <row r="173" spans="1:9">
      <c r="A173" s="219">
        <f t="shared" si="27"/>
        <v>164</v>
      </c>
      <c r="B173" s="213">
        <f t="shared" si="25"/>
        <v>7707.1230894197406</v>
      </c>
      <c r="C173" s="213">
        <f t="shared" si="19"/>
        <v>92292.876910580264</v>
      </c>
      <c r="D173" s="213">
        <f t="shared" si="20"/>
        <v>1155.0286534832753</v>
      </c>
      <c r="E173" s="213">
        <f t="shared" si="26"/>
        <v>109.41536808176802</v>
      </c>
      <c r="F173" s="213">
        <f t="shared" si="21"/>
        <v>12.644440215650434</v>
      </c>
      <c r="G173" s="213">
        <f t="shared" si="22"/>
        <v>462.01146139331019</v>
      </c>
      <c r="H173" s="213">
        <f t="shared" si="23"/>
        <v>121.2780086157439</v>
      </c>
      <c r="I173" s="213">
        <f t="shared" si="24"/>
        <v>1860.3779317897477</v>
      </c>
    </row>
    <row r="174" spans="1:9">
      <c r="A174" s="219">
        <f t="shared" si="27"/>
        <v>165</v>
      </c>
      <c r="B174" s="213">
        <f t="shared" si="25"/>
        <v>7817.9061496025297</v>
      </c>
      <c r="C174" s="213">
        <f t="shared" si="19"/>
        <v>92182.093850397476</v>
      </c>
      <c r="D174" s="213">
        <f t="shared" si="20"/>
        <v>1153.6609613822532</v>
      </c>
      <c r="E174" s="213">
        <f t="shared" si="26"/>
        <v>110.78306018279014</v>
      </c>
      <c r="F174" s="213">
        <f t="shared" si="21"/>
        <v>12.644440215650434</v>
      </c>
      <c r="G174" s="213">
        <f t="shared" si="22"/>
        <v>461.46438455290132</v>
      </c>
      <c r="H174" s="213">
        <f t="shared" si="23"/>
        <v>121.13440094513658</v>
      </c>
      <c r="I174" s="213">
        <f t="shared" si="24"/>
        <v>1859.6872472787315</v>
      </c>
    </row>
    <row r="175" spans="1:9">
      <c r="A175" s="219">
        <f t="shared" si="27"/>
        <v>166</v>
      </c>
      <c r="B175" s="213">
        <f t="shared" si="25"/>
        <v>7930.0739980376047</v>
      </c>
      <c r="C175" s="213">
        <f t="shared" si="19"/>
        <v>92069.926001962391</v>
      </c>
      <c r="D175" s="213">
        <f t="shared" si="20"/>
        <v>1152.2761731299684</v>
      </c>
      <c r="E175" s="213">
        <f t="shared" si="26"/>
        <v>112.167848435075</v>
      </c>
      <c r="F175" s="213">
        <f t="shared" si="21"/>
        <v>12.644440215650434</v>
      </c>
      <c r="G175" s="213">
        <f t="shared" si="22"/>
        <v>460.91046925198737</v>
      </c>
      <c r="H175" s="213">
        <f t="shared" si="23"/>
        <v>120.98899817864667</v>
      </c>
      <c r="I175" s="213">
        <f t="shared" si="24"/>
        <v>1858.9879292113276</v>
      </c>
    </row>
    <row r="176" spans="1:9">
      <c r="A176" s="219">
        <f t="shared" si="27"/>
        <v>167</v>
      </c>
      <c r="B176" s="213">
        <f t="shared" si="25"/>
        <v>8043.643944578118</v>
      </c>
      <c r="C176" s="213">
        <f t="shared" si="19"/>
        <v>91956.356055421886</v>
      </c>
      <c r="D176" s="213">
        <f t="shared" si="20"/>
        <v>1150.8740750245297</v>
      </c>
      <c r="E176" s="213">
        <f t="shared" si="26"/>
        <v>113.56994654051344</v>
      </c>
      <c r="F176" s="213">
        <f t="shared" si="21"/>
        <v>12.644440215650434</v>
      </c>
      <c r="G176" s="213">
        <f t="shared" si="22"/>
        <v>460.34963000981196</v>
      </c>
      <c r="H176" s="213">
        <f t="shared" si="23"/>
        <v>120.84177787757561</v>
      </c>
      <c r="I176" s="213">
        <f t="shared" si="24"/>
        <v>1858.2798696680813</v>
      </c>
    </row>
    <row r="177" spans="1:9">
      <c r="A177" s="219">
        <f t="shared" si="27"/>
        <v>168</v>
      </c>
      <c r="B177" s="213">
        <f t="shared" si="25"/>
        <v>8158.6335154503868</v>
      </c>
      <c r="C177" s="213">
        <f t="shared" si="19"/>
        <v>91841.36648454961</v>
      </c>
      <c r="D177" s="213">
        <f t="shared" si="20"/>
        <v>1149.4544506927734</v>
      </c>
      <c r="E177" s="213">
        <f t="shared" si="26"/>
        <v>114.98957087226985</v>
      </c>
      <c r="F177" s="213">
        <f t="shared" si="21"/>
        <v>12.644440215650434</v>
      </c>
      <c r="G177" s="213">
        <f t="shared" si="22"/>
        <v>459.78178027710942</v>
      </c>
      <c r="H177" s="213">
        <f t="shared" si="23"/>
        <v>120.6927173227412</v>
      </c>
      <c r="I177" s="213">
        <f t="shared" si="24"/>
        <v>1857.5629593805443</v>
      </c>
    </row>
    <row r="178" spans="1:9">
      <c r="A178" s="219">
        <f t="shared" si="27"/>
        <v>169</v>
      </c>
      <c r="B178" s="213">
        <f t="shared" si="25"/>
        <v>8275.0604559585627</v>
      </c>
      <c r="C178" s="213">
        <f t="shared" si="19"/>
        <v>91724.939544041437</v>
      </c>
      <c r="D178" s="213">
        <f t="shared" si="20"/>
        <v>1148.01708105687</v>
      </c>
      <c r="E178" s="213">
        <f t="shared" si="26"/>
        <v>116.42694050817322</v>
      </c>
      <c r="F178" s="213">
        <f t="shared" si="21"/>
        <v>12.644440215650434</v>
      </c>
      <c r="G178" s="213">
        <f t="shared" si="22"/>
        <v>459.20683242274805</v>
      </c>
      <c r="H178" s="213">
        <f t="shared" si="23"/>
        <v>120.54179351097135</v>
      </c>
      <c r="I178" s="213">
        <f t="shared" si="24"/>
        <v>1856.837087714413</v>
      </c>
    </row>
    <row r="179" spans="1:9">
      <c r="A179" s="219">
        <f t="shared" si="27"/>
        <v>170</v>
      </c>
      <c r="B179" s="213">
        <f t="shared" si="25"/>
        <v>8392.942733223088</v>
      </c>
      <c r="C179" s="213">
        <f t="shared" si="19"/>
        <v>91607.057266776916</v>
      </c>
      <c r="D179" s="213">
        <f t="shared" si="20"/>
        <v>1146.5617443005178</v>
      </c>
      <c r="E179" s="213">
        <f t="shared" si="26"/>
        <v>117.88227726452541</v>
      </c>
      <c r="F179" s="213">
        <f t="shared" si="21"/>
        <v>12.644440215650434</v>
      </c>
      <c r="G179" s="213">
        <f t="shared" si="22"/>
        <v>458.62469772020722</v>
      </c>
      <c r="H179" s="213">
        <f t="shared" si="23"/>
        <v>120.38898315155437</v>
      </c>
      <c r="I179" s="213">
        <f t="shared" si="24"/>
        <v>1856.1021426524553</v>
      </c>
    </row>
    <row r="180" spans="1:9">
      <c r="A180" s="219">
        <f t="shared" si="27"/>
        <v>171</v>
      </c>
      <c r="B180" s="213">
        <f t="shared" si="25"/>
        <v>8512.2985389534169</v>
      </c>
      <c r="C180" s="213">
        <f t="shared" si="19"/>
        <v>91487.701461046585</v>
      </c>
      <c r="D180" s="213">
        <f t="shared" si="20"/>
        <v>1145.0882158347113</v>
      </c>
      <c r="E180" s="213">
        <f t="shared" si="26"/>
        <v>119.35580573033197</v>
      </c>
      <c r="F180" s="213">
        <f t="shared" si="21"/>
        <v>12.644440215650434</v>
      </c>
      <c r="G180" s="213">
        <f t="shared" si="22"/>
        <v>458.03528633388459</v>
      </c>
      <c r="H180" s="213">
        <f t="shared" si="23"/>
        <v>120.23426266264468</v>
      </c>
      <c r="I180" s="213">
        <f t="shared" si="24"/>
        <v>1855.3580107772229</v>
      </c>
    </row>
    <row r="181" spans="1:9">
      <c r="A181" s="219">
        <f t="shared" si="27"/>
        <v>172</v>
      </c>
      <c r="B181" s="213">
        <f t="shared" si="25"/>
        <v>8633.1462922553801</v>
      </c>
      <c r="C181" s="213">
        <f t="shared" si="19"/>
        <v>91366.853707744624</v>
      </c>
      <c r="D181" s="213">
        <f t="shared" si="20"/>
        <v>1143.5962682630823</v>
      </c>
      <c r="E181" s="213">
        <f t="shared" si="26"/>
        <v>120.84775330196109</v>
      </c>
      <c r="F181" s="213">
        <f t="shared" si="21"/>
        <v>12.644440215650434</v>
      </c>
      <c r="G181" s="213">
        <f t="shared" si="22"/>
        <v>457.43850730523292</v>
      </c>
      <c r="H181" s="213">
        <f t="shared" si="23"/>
        <v>120.07760816762364</v>
      </c>
      <c r="I181" s="213">
        <f t="shared" si="24"/>
        <v>1854.6045772535501</v>
      </c>
    </row>
    <row r="182" spans="1:9">
      <c r="A182" s="219">
        <f t="shared" si="27"/>
        <v>173</v>
      </c>
      <c r="B182" s="213">
        <f t="shared" si="25"/>
        <v>8755.5046424736138</v>
      </c>
      <c r="C182" s="213">
        <f t="shared" si="19"/>
        <v>91244.495357526379</v>
      </c>
      <c r="D182" s="213">
        <f t="shared" si="20"/>
        <v>1142.0856713468077</v>
      </c>
      <c r="E182" s="213">
        <f t="shared" si="26"/>
        <v>122.35835021823563</v>
      </c>
      <c r="F182" s="213">
        <f t="shared" si="21"/>
        <v>12.644440215650434</v>
      </c>
      <c r="G182" s="213">
        <f t="shared" si="22"/>
        <v>456.83426853872311</v>
      </c>
      <c r="H182" s="213">
        <f t="shared" si="23"/>
        <v>119.9189954914148</v>
      </c>
      <c r="I182" s="213">
        <f t="shared" si="24"/>
        <v>1853.8417258108316</v>
      </c>
    </row>
    <row r="183" spans="1:9">
      <c r="A183" s="219">
        <f t="shared" si="27"/>
        <v>174</v>
      </c>
      <c r="B183" s="213">
        <f t="shared" si="25"/>
        <v>8879.3924720695795</v>
      </c>
      <c r="C183" s="213">
        <f t="shared" si="19"/>
        <v>91120.60752793042</v>
      </c>
      <c r="D183" s="213">
        <f t="shared" si="20"/>
        <v>1140.5561919690797</v>
      </c>
      <c r="E183" s="213">
        <f t="shared" si="26"/>
        <v>123.88782959596354</v>
      </c>
      <c r="F183" s="213">
        <f t="shared" si="21"/>
        <v>12.644440215650434</v>
      </c>
      <c r="G183" s="213">
        <f t="shared" si="22"/>
        <v>456.22247678763188</v>
      </c>
      <c r="H183" s="213">
        <f t="shared" si="23"/>
        <v>119.75840015675337</v>
      </c>
      <c r="I183" s="213">
        <f t="shared" si="24"/>
        <v>1853.069338725079</v>
      </c>
    </row>
    <row r="184" spans="1:9">
      <c r="A184" s="219">
        <f t="shared" si="27"/>
        <v>175</v>
      </c>
      <c r="B184" s="213">
        <f t="shared" si="25"/>
        <v>9004.8288995354887</v>
      </c>
      <c r="C184" s="213">
        <f t="shared" si="19"/>
        <v>90995.171100464504</v>
      </c>
      <c r="D184" s="213">
        <f t="shared" si="20"/>
        <v>1139.0075940991301</v>
      </c>
      <c r="E184" s="213">
        <f t="shared" si="26"/>
        <v>125.43642746591313</v>
      </c>
      <c r="F184" s="213">
        <f t="shared" si="21"/>
        <v>12.644440215650434</v>
      </c>
      <c r="G184" s="213">
        <f t="shared" si="22"/>
        <v>455.60303763965209</v>
      </c>
      <c r="H184" s="213">
        <f t="shared" si="23"/>
        <v>119.59579738040865</v>
      </c>
      <c r="I184" s="213">
        <f t="shared" si="24"/>
        <v>1852.2872968007543</v>
      </c>
    </row>
    <row r="185" spans="1:9">
      <c r="A185" s="219">
        <f t="shared" si="27"/>
        <v>176</v>
      </c>
      <c r="B185" s="213">
        <f t="shared" si="25"/>
        <v>9131.8332823447308</v>
      </c>
      <c r="C185" s="213">
        <f t="shared" si="19"/>
        <v>90868.166717655273</v>
      </c>
      <c r="D185" s="213">
        <f t="shared" si="20"/>
        <v>1137.4396387558063</v>
      </c>
      <c r="E185" s="213">
        <f t="shared" si="26"/>
        <v>127.00438280923699</v>
      </c>
      <c r="F185" s="213">
        <f t="shared" si="21"/>
        <v>12.644440215650434</v>
      </c>
      <c r="G185" s="213">
        <f t="shared" si="22"/>
        <v>454.97585550232253</v>
      </c>
      <c r="H185" s="213">
        <f t="shared" si="23"/>
        <v>119.43116206935966</v>
      </c>
      <c r="I185" s="213">
        <f t="shared" si="24"/>
        <v>1851.4954793523759</v>
      </c>
    </row>
    <row r="186" spans="1:9">
      <c r="A186" s="219">
        <f t="shared" si="27"/>
        <v>177</v>
      </c>
      <c r="B186" s="213">
        <f t="shared" si="25"/>
        <v>9260.4252199390794</v>
      </c>
      <c r="C186" s="213">
        <f t="shared" si="19"/>
        <v>90739.574780060924</v>
      </c>
      <c r="D186" s="213">
        <f t="shared" si="20"/>
        <v>1135.8520839706907</v>
      </c>
      <c r="E186" s="213">
        <f t="shared" si="26"/>
        <v>128.59193759435249</v>
      </c>
      <c r="F186" s="213">
        <f t="shared" si="21"/>
        <v>12.644440215650434</v>
      </c>
      <c r="G186" s="213">
        <f t="shared" si="22"/>
        <v>454.34083358827638</v>
      </c>
      <c r="H186" s="213">
        <f t="shared" si="23"/>
        <v>119.26446881692252</v>
      </c>
      <c r="I186" s="213">
        <f t="shared" si="24"/>
        <v>1850.6937641858926</v>
      </c>
    </row>
    <row r="187" spans="1:9">
      <c r="A187" s="219">
        <f t="shared" si="27"/>
        <v>178</v>
      </c>
      <c r="B187" s="213">
        <f t="shared" si="25"/>
        <v>9390.6245567533642</v>
      </c>
      <c r="C187" s="213">
        <f t="shared" si="19"/>
        <v>90609.375443246638</v>
      </c>
      <c r="D187" s="213">
        <f t="shared" si="20"/>
        <v>1134.2446847507615</v>
      </c>
      <c r="E187" s="213">
        <f t="shared" si="26"/>
        <v>130.19933681428188</v>
      </c>
      <c r="F187" s="213">
        <f t="shared" si="21"/>
        <v>12.644440215650434</v>
      </c>
      <c r="G187" s="213">
        <f t="shared" si="22"/>
        <v>453.69787390030461</v>
      </c>
      <c r="H187" s="213">
        <f t="shared" si="23"/>
        <v>119.09569189882995</v>
      </c>
      <c r="I187" s="213">
        <f t="shared" si="24"/>
        <v>1849.8820275798282</v>
      </c>
    </row>
    <row r="188" spans="1:9">
      <c r="A188" s="219">
        <f t="shared" si="27"/>
        <v>179</v>
      </c>
      <c r="B188" s="213">
        <f t="shared" si="25"/>
        <v>9522.4513852778218</v>
      </c>
      <c r="C188" s="213">
        <f t="shared" si="19"/>
        <v>90477.548614722182</v>
      </c>
      <c r="D188" s="213">
        <f t="shared" si="20"/>
        <v>1132.6171930405828</v>
      </c>
      <c r="E188" s="213">
        <f t="shared" si="26"/>
        <v>131.82682852446041</v>
      </c>
      <c r="F188" s="213">
        <f t="shared" si="21"/>
        <v>12.644440215650434</v>
      </c>
      <c r="G188" s="213">
        <f t="shared" si="22"/>
        <v>453.04687721623321</v>
      </c>
      <c r="H188" s="213">
        <f t="shared" si="23"/>
        <v>118.9248052692612</v>
      </c>
      <c r="I188" s="213">
        <f t="shared" si="24"/>
        <v>1849.0601442661882</v>
      </c>
    </row>
    <row r="189" spans="1:9">
      <c r="A189" s="219">
        <f t="shared" si="27"/>
        <v>180</v>
      </c>
      <c r="B189" s="213">
        <f t="shared" si="25"/>
        <v>9655.9260491588393</v>
      </c>
      <c r="C189" s="213">
        <f t="shared" si="19"/>
        <v>90344.073950841164</v>
      </c>
      <c r="D189" s="213">
        <f t="shared" si="20"/>
        <v>1130.9693576840273</v>
      </c>
      <c r="E189" s="213">
        <f t="shared" si="26"/>
        <v>133.47466388101617</v>
      </c>
      <c r="F189" s="213">
        <f t="shared" si="21"/>
        <v>12.644440215650434</v>
      </c>
      <c r="G189" s="213">
        <f t="shared" si="22"/>
        <v>452.38774307361092</v>
      </c>
      <c r="H189" s="213">
        <f t="shared" si="23"/>
        <v>118.75178255682286</v>
      </c>
      <c r="I189" s="213">
        <f t="shared" si="24"/>
        <v>1848.2279874111275</v>
      </c>
    </row>
    <row r="190" spans="1:9">
      <c r="A190" s="219">
        <f t="shared" si="27"/>
        <v>181</v>
      </c>
      <c r="B190" s="213">
        <f t="shared" si="25"/>
        <v>9791.0691463383664</v>
      </c>
      <c r="C190" s="213">
        <f t="shared" si="19"/>
        <v>90208.93085366163</v>
      </c>
      <c r="D190" s="213">
        <f t="shared" si="20"/>
        <v>1129.3009243855145</v>
      </c>
      <c r="E190" s="213">
        <f t="shared" si="26"/>
        <v>135.14309717952887</v>
      </c>
      <c r="F190" s="213">
        <f t="shared" si="21"/>
        <v>12.644440215650434</v>
      </c>
      <c r="G190" s="213">
        <f t="shared" si="22"/>
        <v>451.72036975420582</v>
      </c>
      <c r="H190" s="213">
        <f t="shared" si="23"/>
        <v>118.57659706047902</v>
      </c>
      <c r="I190" s="213">
        <f t="shared" si="24"/>
        <v>1847.3854285953787</v>
      </c>
    </row>
    <row r="191" spans="1:9">
      <c r="A191" s="219">
        <f t="shared" si="27"/>
        <v>182</v>
      </c>
      <c r="B191" s="213">
        <f t="shared" si="25"/>
        <v>9927.9015322326395</v>
      </c>
      <c r="C191" s="213">
        <f t="shared" si="19"/>
        <v>90072.098467767355</v>
      </c>
      <c r="D191" s="213">
        <f t="shared" si="20"/>
        <v>1127.6116356707703</v>
      </c>
      <c r="E191" s="213">
        <f t="shared" si="26"/>
        <v>136.83238589427296</v>
      </c>
      <c r="F191" s="213">
        <f t="shared" si="21"/>
        <v>12.644440215650434</v>
      </c>
      <c r="G191" s="213">
        <f t="shared" si="22"/>
        <v>451.04465426830814</v>
      </c>
      <c r="H191" s="213">
        <f t="shared" si="23"/>
        <v>118.39922174543088</v>
      </c>
      <c r="I191" s="213">
        <f t="shared" si="24"/>
        <v>1846.5323377944326</v>
      </c>
    </row>
    <row r="192" spans="1:9">
      <c r="A192" s="219">
        <f t="shared" si="27"/>
        <v>183</v>
      </c>
      <c r="B192" s="213">
        <f t="shared" si="25"/>
        <v>10066.444322950591</v>
      </c>
      <c r="C192" s="213">
        <f t="shared" si="19"/>
        <v>89933.555677049415</v>
      </c>
      <c r="D192" s="213">
        <f t="shared" si="20"/>
        <v>1125.9012308470919</v>
      </c>
      <c r="E192" s="213">
        <f t="shared" si="26"/>
        <v>138.54279071795136</v>
      </c>
      <c r="F192" s="213">
        <f t="shared" si="21"/>
        <v>12.644440215650434</v>
      </c>
      <c r="G192" s="213">
        <f t="shared" si="22"/>
        <v>450.36049233883676</v>
      </c>
      <c r="H192" s="213">
        <f t="shared" si="23"/>
        <v>118.21962923894465</v>
      </c>
      <c r="I192" s="213">
        <f t="shared" si="24"/>
        <v>1845.6685833584752</v>
      </c>
    </row>
    <row r="193" spans="1:9">
      <c r="A193" s="219">
        <f t="shared" si="27"/>
        <v>184</v>
      </c>
      <c r="B193" s="213">
        <f t="shared" si="25"/>
        <v>10206.718898552515</v>
      </c>
      <c r="C193" s="213">
        <f t="shared" si="19"/>
        <v>89793.281101447486</v>
      </c>
      <c r="D193" s="213">
        <f t="shared" si="20"/>
        <v>1124.1694459631176</v>
      </c>
      <c r="E193" s="213">
        <f t="shared" si="26"/>
        <v>140.27457560192576</v>
      </c>
      <c r="F193" s="213">
        <f t="shared" si="21"/>
        <v>12.644440215650434</v>
      </c>
      <c r="G193" s="213">
        <f t="shared" si="22"/>
        <v>449.66777838524706</v>
      </c>
      <c r="H193" s="213">
        <f t="shared" si="23"/>
        <v>118.03779182612735</v>
      </c>
      <c r="I193" s="213">
        <f t="shared" si="24"/>
        <v>1844.7940319920681</v>
      </c>
    </row>
    <row r="194" spans="1:9">
      <c r="A194" s="219">
        <f t="shared" si="27"/>
        <v>185</v>
      </c>
      <c r="B194" s="213">
        <f t="shared" si="25"/>
        <v>10348.746906349466</v>
      </c>
      <c r="C194" s="213">
        <f t="shared" ref="C194:C224" si="28">IF(ISERROR($C$4-B194),"",($C$4-B194))</f>
        <v>89651.253093650535</v>
      </c>
      <c r="D194" s="213">
        <f t="shared" ref="D194:D224" si="29">IF(ISERROR($F$2*C193),"",($F$2*C193))</f>
        <v>1122.4160137680935</v>
      </c>
      <c r="E194" s="213">
        <f t="shared" si="26"/>
        <v>142.02800779694982</v>
      </c>
      <c r="F194" s="213">
        <f t="shared" si="21"/>
        <v>12.644440215650434</v>
      </c>
      <c r="G194" s="213">
        <f t="shared" si="22"/>
        <v>448.96640550723743</v>
      </c>
      <c r="H194" s="213">
        <f t="shared" si="23"/>
        <v>117.85368144564981</v>
      </c>
      <c r="I194" s="213">
        <f t="shared" si="24"/>
        <v>1843.9085487335808</v>
      </c>
    </row>
    <row r="195" spans="1:9">
      <c r="A195" s="219">
        <f t="shared" si="27"/>
        <v>186</v>
      </c>
      <c r="B195" s="213">
        <f t="shared" si="25"/>
        <v>10492.550264243879</v>
      </c>
      <c r="C195" s="213">
        <f t="shared" si="28"/>
        <v>89507.449735756119</v>
      </c>
      <c r="D195" s="213">
        <f t="shared" si="29"/>
        <v>1120.6406636706315</v>
      </c>
      <c r="E195" s="213">
        <f t="shared" si="26"/>
        <v>143.8033578944117</v>
      </c>
      <c r="F195" s="213">
        <f t="shared" si="21"/>
        <v>12.644440215650434</v>
      </c>
      <c r="G195" s="213">
        <f t="shared" si="22"/>
        <v>448.25626546825271</v>
      </c>
      <c r="H195" s="213">
        <f t="shared" si="23"/>
        <v>117.6672696854163</v>
      </c>
      <c r="I195" s="213">
        <f t="shared" si="24"/>
        <v>1843.0119969343627</v>
      </c>
    </row>
    <row r="196" spans="1:9">
      <c r="A196" s="219">
        <f t="shared" si="27"/>
        <v>187</v>
      </c>
      <c r="B196" s="213">
        <f t="shared" si="25"/>
        <v>10638.151164111969</v>
      </c>
      <c r="C196" s="213">
        <f t="shared" si="28"/>
        <v>89361.848835888028</v>
      </c>
      <c r="D196" s="213">
        <f t="shared" si="29"/>
        <v>1118.8431216969514</v>
      </c>
      <c r="E196" s="213">
        <f t="shared" si="26"/>
        <v>145.60089986809186</v>
      </c>
      <c r="F196" s="213">
        <f t="shared" si="21"/>
        <v>12.644440215650434</v>
      </c>
      <c r="G196" s="213">
        <f t="shared" si="22"/>
        <v>447.5372486787806</v>
      </c>
      <c r="H196" s="213">
        <f t="shared" si="23"/>
        <v>117.47852777817988</v>
      </c>
      <c r="I196" s="213">
        <f t="shared" si="24"/>
        <v>1842.104238237654</v>
      </c>
    </row>
    <row r="197" spans="1:9">
      <c r="A197" s="219">
        <f t="shared" si="27"/>
        <v>188</v>
      </c>
      <c r="B197" s="213">
        <f t="shared" si="25"/>
        <v>10785.572075228411</v>
      </c>
      <c r="C197" s="213">
        <f t="shared" si="28"/>
        <v>89214.427924771589</v>
      </c>
      <c r="D197" s="213">
        <f t="shared" si="29"/>
        <v>1117.0231104486002</v>
      </c>
      <c r="E197" s="213">
        <f t="shared" si="26"/>
        <v>147.42091111644299</v>
      </c>
      <c r="F197" s="213">
        <f t="shared" si="21"/>
        <v>12.644440215650434</v>
      </c>
      <c r="G197" s="213">
        <f t="shared" si="22"/>
        <v>446.80924417944016</v>
      </c>
      <c r="H197" s="213">
        <f t="shared" si="23"/>
        <v>117.28742659710301</v>
      </c>
      <c r="I197" s="213">
        <f t="shared" si="24"/>
        <v>1841.1851325572368</v>
      </c>
    </row>
    <row r="198" spans="1:9">
      <c r="A198" s="219">
        <f t="shared" si="27"/>
        <v>189</v>
      </c>
      <c r="B198" s="213">
        <f t="shared" si="25"/>
        <v>10934.83574773381</v>
      </c>
      <c r="C198" s="213">
        <f t="shared" si="28"/>
        <v>89065.164252266186</v>
      </c>
      <c r="D198" s="213">
        <f t="shared" si="29"/>
        <v>1115.1803490596449</v>
      </c>
      <c r="E198" s="213">
        <f t="shared" si="26"/>
        <v>149.26367250539852</v>
      </c>
      <c r="F198" s="213">
        <f t="shared" si="21"/>
        <v>12.644440215650434</v>
      </c>
      <c r="G198" s="213">
        <f t="shared" si="22"/>
        <v>446.07213962385794</v>
      </c>
      <c r="H198" s="213">
        <f t="shared" si="23"/>
        <v>117.09393665126271</v>
      </c>
      <c r="I198" s="213">
        <f t="shared" si="24"/>
        <v>1840.2545380558145</v>
      </c>
    </row>
    <row r="199" spans="1:9">
      <c r="A199" s="219">
        <f t="shared" si="27"/>
        <v>190</v>
      </c>
      <c r="B199" s="213">
        <f t="shared" si="25"/>
        <v>11085.965216145529</v>
      </c>
      <c r="C199" s="213">
        <f t="shared" si="28"/>
        <v>88914.034783854469</v>
      </c>
      <c r="D199" s="213">
        <f t="shared" si="29"/>
        <v>1113.3145531533273</v>
      </c>
      <c r="E199" s="213">
        <f t="shared" si="26"/>
        <v>151.129468411716</v>
      </c>
      <c r="F199" s="213">
        <f t="shared" si="21"/>
        <v>12.644440215650434</v>
      </c>
      <c r="G199" s="213">
        <f t="shared" si="22"/>
        <v>445.32582126133093</v>
      </c>
      <c r="H199" s="213">
        <f t="shared" si="23"/>
        <v>116.89802808109937</v>
      </c>
      <c r="I199" s="213">
        <f t="shared" si="24"/>
        <v>1839.3123111231239</v>
      </c>
    </row>
    <row r="200" spans="1:9">
      <c r="A200" s="219">
        <f t="shared" si="27"/>
        <v>191</v>
      </c>
      <c r="B200" s="213">
        <f t="shared" si="25"/>
        <v>11238.983802912391</v>
      </c>
      <c r="C200" s="213">
        <f t="shared" si="28"/>
        <v>88761.016197087607</v>
      </c>
      <c r="D200" s="213">
        <f t="shared" si="29"/>
        <v>1111.4254347981807</v>
      </c>
      <c r="E200" s="213">
        <f t="shared" si="26"/>
        <v>153.01858676686248</v>
      </c>
      <c r="F200" s="213">
        <f t="shared" si="21"/>
        <v>12.644440215650434</v>
      </c>
      <c r="G200" s="213">
        <f t="shared" si="22"/>
        <v>444.57017391927235</v>
      </c>
      <c r="H200" s="213">
        <f t="shared" si="23"/>
        <v>116.69967065380897</v>
      </c>
      <c r="I200" s="213">
        <f t="shared" si="24"/>
        <v>1838.3583063537749</v>
      </c>
    </row>
    <row r="201" spans="1:9">
      <c r="A201" s="219">
        <f t="shared" si="27"/>
        <v>192</v>
      </c>
      <c r="B201" s="213">
        <f t="shared" si="25"/>
        <v>11393.915122013839</v>
      </c>
      <c r="C201" s="213">
        <f t="shared" si="28"/>
        <v>88606.084877986155</v>
      </c>
      <c r="D201" s="213">
        <f t="shared" si="29"/>
        <v>1109.5127024635949</v>
      </c>
      <c r="E201" s="213">
        <f t="shared" si="26"/>
        <v>154.93131910144825</v>
      </c>
      <c r="F201" s="213">
        <f t="shared" si="21"/>
        <v>12.644440215650434</v>
      </c>
      <c r="G201" s="213">
        <f t="shared" si="22"/>
        <v>443.80508098543805</v>
      </c>
      <c r="H201" s="213">
        <f t="shared" si="23"/>
        <v>116.49883375867746</v>
      </c>
      <c r="I201" s="213">
        <f t="shared" si="24"/>
        <v>1837.3923765248092</v>
      </c>
    </row>
    <row r="202" spans="1:9">
      <c r="A202" s="219">
        <f t="shared" si="27"/>
        <v>193</v>
      </c>
      <c r="B202" s="213">
        <f t="shared" si="25"/>
        <v>11550.783082604055</v>
      </c>
      <c r="C202" s="213">
        <f t="shared" si="28"/>
        <v>88449.216917395941</v>
      </c>
      <c r="D202" s="213">
        <f t="shared" si="29"/>
        <v>1107.5760609748268</v>
      </c>
      <c r="E202" s="213">
        <f t="shared" si="26"/>
        <v>156.86796059021637</v>
      </c>
      <c r="F202" s="213">
        <f t="shared" ref="F202:F265" si="30">IF(A202="","",IF(ISERROR($E$5/100*$I$6),"",($E$5/100*$I$6)))</f>
        <v>12.644440215650434</v>
      </c>
      <c r="G202" s="213">
        <f t="shared" ref="G202:G265" si="31">IF(ISERROR($E$6/100*C201),"",($E$6/100*C201))</f>
        <v>443.03042438993077</v>
      </c>
      <c r="H202" s="213">
        <f t="shared" ref="H202:H265" si="32">IF(ISERROR($G$5/100*D201),"",($G$5/100*D202))</f>
        <v>116.2954864023568</v>
      </c>
      <c r="I202" s="213">
        <f t="shared" ref="I202:I265" si="33">IF(ISERROR($I$6+F202+G202),"",($I$6+F202+G202+H202))</f>
        <v>1836.4143725729814</v>
      </c>
    </row>
    <row r="203" spans="1:9">
      <c r="A203" s="219">
        <f t="shared" si="27"/>
        <v>194</v>
      </c>
      <c r="B203" s="213">
        <f t="shared" ref="B203:B266" si="34">IF(ISERROR($E$10*(POWER(1+$F$2,A203)-1)/$F$2),"",($E$10*(POWER(1+$F$2,A203)-1)/$F$2))</f>
        <v>11709.611892701649</v>
      </c>
      <c r="C203" s="213">
        <f t="shared" si="28"/>
        <v>88290.388107298349</v>
      </c>
      <c r="D203" s="213">
        <f t="shared" si="29"/>
        <v>1105.6152114674492</v>
      </c>
      <c r="E203" s="213">
        <f t="shared" ref="E203:E266" si="35">IF(ISERROR($E$10*POWER(1+$F$2,A202)),"",($E$10*POWER(1+$F$2,A202)))</f>
        <v>158.82881009759407</v>
      </c>
      <c r="F203" s="213">
        <f t="shared" si="30"/>
        <v>12.644440215650434</v>
      </c>
      <c r="G203" s="213">
        <f t="shared" si="31"/>
        <v>442.24608458697969</v>
      </c>
      <c r="H203" s="213">
        <f t="shared" si="32"/>
        <v>116.08959720408215</v>
      </c>
      <c r="I203" s="213">
        <f t="shared" si="33"/>
        <v>1835.4241435717554</v>
      </c>
    </row>
    <row r="204" spans="1:9">
      <c r="A204" s="219">
        <f t="shared" si="27"/>
        <v>195</v>
      </c>
      <c r="B204" s="213">
        <f t="shared" si="34"/>
        <v>11870.42606292546</v>
      </c>
      <c r="C204" s="213">
        <f t="shared" si="28"/>
        <v>88129.573937074543</v>
      </c>
      <c r="D204" s="213">
        <f t="shared" si="29"/>
        <v>1103.6298513412294</v>
      </c>
      <c r="E204" s="213">
        <f t="shared" si="35"/>
        <v>160.81417022381399</v>
      </c>
      <c r="F204" s="213">
        <f t="shared" si="30"/>
        <v>12.644440215650434</v>
      </c>
      <c r="G204" s="213">
        <f t="shared" si="31"/>
        <v>441.45194053649175</v>
      </c>
      <c r="H204" s="213">
        <f t="shared" si="32"/>
        <v>115.88113439082908</v>
      </c>
      <c r="I204" s="213">
        <f t="shared" si="33"/>
        <v>1834.4215367080146</v>
      </c>
    </row>
    <row r="205" spans="1:9">
      <c r="A205" s="219">
        <f t="shared" si="27"/>
        <v>196</v>
      </c>
      <c r="B205" s="213">
        <f t="shared" si="34"/>
        <v>12033.250410277073</v>
      </c>
      <c r="C205" s="213">
        <f t="shared" si="28"/>
        <v>87966.749589722924</v>
      </c>
      <c r="D205" s="213">
        <f t="shared" si="29"/>
        <v>1101.6196742134316</v>
      </c>
      <c r="E205" s="213">
        <f t="shared" si="35"/>
        <v>162.82434735161164</v>
      </c>
      <c r="F205" s="213">
        <f t="shared" si="30"/>
        <v>12.644440215650434</v>
      </c>
      <c r="G205" s="213">
        <f t="shared" si="31"/>
        <v>440.64786968537271</v>
      </c>
      <c r="H205" s="213">
        <f t="shared" si="32"/>
        <v>115.67006579241031</v>
      </c>
      <c r="I205" s="213">
        <f t="shared" si="33"/>
        <v>1833.4063972584768</v>
      </c>
    </row>
    <row r="206" spans="1:9">
      <c r="A206" s="219">
        <f t="shared" si="27"/>
        <v>197</v>
      </c>
      <c r="B206" s="213">
        <f t="shared" si="34"/>
        <v>12198.110061970579</v>
      </c>
      <c r="C206" s="213">
        <f t="shared" si="28"/>
        <v>87801.889938029417</v>
      </c>
      <c r="D206" s="213">
        <f t="shared" si="29"/>
        <v>1099.5843698715364</v>
      </c>
      <c r="E206" s="213">
        <f t="shared" si="35"/>
        <v>164.85965169350678</v>
      </c>
      <c r="F206" s="213">
        <f t="shared" si="30"/>
        <v>12.644440215650434</v>
      </c>
      <c r="G206" s="213">
        <f t="shared" si="31"/>
        <v>439.83374794861464</v>
      </c>
      <c r="H206" s="213">
        <f t="shared" si="32"/>
        <v>115.45635883651131</v>
      </c>
      <c r="I206" s="213">
        <f t="shared" si="33"/>
        <v>1832.3785685658197</v>
      </c>
    </row>
    <row r="207" spans="1:9">
      <c r="A207" s="219">
        <f t="shared" si="27"/>
        <v>198</v>
      </c>
      <c r="B207" s="213">
        <f t="shared" si="34"/>
        <v>12365.030459310257</v>
      </c>
      <c r="C207" s="213">
        <f t="shared" si="28"/>
        <v>87634.969540689737</v>
      </c>
      <c r="D207" s="213">
        <f t="shared" si="29"/>
        <v>1097.5236242253677</v>
      </c>
      <c r="E207" s="213">
        <f t="shared" si="35"/>
        <v>166.92039733967562</v>
      </c>
      <c r="F207" s="213">
        <f t="shared" si="30"/>
        <v>12.644440215650434</v>
      </c>
      <c r="G207" s="213">
        <f t="shared" si="31"/>
        <v>439.00944969014711</v>
      </c>
      <c r="H207" s="213">
        <f t="shared" si="32"/>
        <v>115.23998054366361</v>
      </c>
      <c r="I207" s="213">
        <f t="shared" si="33"/>
        <v>1831.3378920145044</v>
      </c>
    </row>
    <row r="208" spans="1:9">
      <c r="A208" s="219">
        <f t="shared" si="27"/>
        <v>199</v>
      </c>
      <c r="B208" s="213">
        <f t="shared" si="34"/>
        <v>12534.037361616676</v>
      </c>
      <c r="C208" s="213">
        <f t="shared" si="28"/>
        <v>87465.962638383324</v>
      </c>
      <c r="D208" s="213">
        <f t="shared" si="29"/>
        <v>1095.4371192586216</v>
      </c>
      <c r="E208" s="213">
        <f t="shared" si="35"/>
        <v>169.00690230642158</v>
      </c>
      <c r="F208" s="213">
        <f t="shared" si="30"/>
        <v>12.644440215650434</v>
      </c>
      <c r="G208" s="213">
        <f t="shared" si="31"/>
        <v>438.17484770344868</v>
      </c>
      <c r="H208" s="213">
        <f t="shared" si="32"/>
        <v>115.02089752215527</v>
      </c>
      <c r="I208" s="213">
        <f t="shared" si="33"/>
        <v>1830.2842070062977</v>
      </c>
    </row>
    <row r="209" spans="1:9">
      <c r="A209" s="219">
        <f t="shared" si="27"/>
        <v>200</v>
      </c>
      <c r="B209" s="213">
        <f t="shared" si="34"/>
        <v>12705.156850201931</v>
      </c>
      <c r="C209" s="213">
        <f t="shared" si="28"/>
        <v>87294.843149798064</v>
      </c>
      <c r="D209" s="213">
        <f t="shared" si="29"/>
        <v>1093.3245329797915</v>
      </c>
      <c r="E209" s="213">
        <f t="shared" si="35"/>
        <v>171.11948858525182</v>
      </c>
      <c r="F209" s="213">
        <f t="shared" si="30"/>
        <v>12.644440215650434</v>
      </c>
      <c r="G209" s="213">
        <f t="shared" si="31"/>
        <v>437.32981319191663</v>
      </c>
      <c r="H209" s="213">
        <f t="shared" si="32"/>
        <v>114.79907596287809</v>
      </c>
      <c r="I209" s="213">
        <f t="shared" si="33"/>
        <v>1829.2173509354884</v>
      </c>
    </row>
    <row r="210" spans="1:9">
      <c r="A210" s="219">
        <f t="shared" si="27"/>
        <v>201</v>
      </c>
      <c r="B210" s="213">
        <f t="shared" si="34"/>
        <v>12878.415332394494</v>
      </c>
      <c r="C210" s="213">
        <f t="shared" si="28"/>
        <v>87121.584667605508</v>
      </c>
      <c r="D210" s="213">
        <f t="shared" si="29"/>
        <v>1091.1855393724757</v>
      </c>
      <c r="E210" s="213">
        <f t="shared" si="35"/>
        <v>173.2584821925675</v>
      </c>
      <c r="F210" s="213">
        <f t="shared" si="30"/>
        <v>12.644440215650434</v>
      </c>
      <c r="G210" s="213">
        <f t="shared" si="31"/>
        <v>436.47421574899033</v>
      </c>
      <c r="H210" s="213">
        <f t="shared" si="32"/>
        <v>114.57448163410994</v>
      </c>
      <c r="I210" s="213">
        <f t="shared" si="33"/>
        <v>1828.1371591637942</v>
      </c>
    </row>
    <row r="211" spans="1:9">
      <c r="A211" s="219">
        <f t="shared" si="27"/>
        <v>202</v>
      </c>
      <c r="B211" s="213">
        <f t="shared" si="34"/>
        <v>13053.83954561447</v>
      </c>
      <c r="C211" s="213">
        <f t="shared" si="28"/>
        <v>86946.160454385536</v>
      </c>
      <c r="D211" s="213">
        <f t="shared" si="29"/>
        <v>1089.0198083450687</v>
      </c>
      <c r="E211" s="213">
        <f t="shared" si="35"/>
        <v>175.42421321997455</v>
      </c>
      <c r="F211" s="213">
        <f t="shared" si="30"/>
        <v>12.644440215650434</v>
      </c>
      <c r="G211" s="213">
        <f t="shared" si="31"/>
        <v>435.60792333802755</v>
      </c>
      <c r="H211" s="213">
        <f t="shared" si="32"/>
        <v>114.3470798762322</v>
      </c>
      <c r="I211" s="213">
        <f t="shared" si="33"/>
        <v>1827.0434649949534</v>
      </c>
    </row>
    <row r="212" spans="1:9">
      <c r="A212" s="219">
        <f t="shared" si="27"/>
        <v>203</v>
      </c>
      <c r="B212" s="213">
        <f t="shared" si="34"/>
        <v>13231.456561499692</v>
      </c>
      <c r="C212" s="213">
        <f t="shared" si="28"/>
        <v>86768.543438500303</v>
      </c>
      <c r="D212" s="213">
        <f t="shared" si="29"/>
        <v>1086.8270056798192</v>
      </c>
      <c r="E212" s="213">
        <f t="shared" si="35"/>
        <v>177.61701588522425</v>
      </c>
      <c r="F212" s="213">
        <f t="shared" si="30"/>
        <v>12.644440215650434</v>
      </c>
      <c r="G212" s="213">
        <f t="shared" si="31"/>
        <v>434.7308022719277</v>
      </c>
      <c r="H212" s="213">
        <f t="shared" si="32"/>
        <v>114.11683559638101</v>
      </c>
      <c r="I212" s="213">
        <f t="shared" si="33"/>
        <v>1825.9360996490022</v>
      </c>
    </row>
    <row r="213" spans="1:9">
      <c r="A213" s="219">
        <f t="shared" si="27"/>
        <v>204</v>
      </c>
      <c r="B213" s="213">
        <f t="shared" si="34"/>
        <v>13411.293790083486</v>
      </c>
      <c r="C213" s="213">
        <f t="shared" si="28"/>
        <v>86588.70620991652</v>
      </c>
      <c r="D213" s="213">
        <f t="shared" si="29"/>
        <v>1084.6067929812536</v>
      </c>
      <c r="E213" s="213">
        <f t="shared" si="35"/>
        <v>179.83722858378951</v>
      </c>
      <c r="F213" s="213">
        <f t="shared" si="30"/>
        <v>12.644440215650434</v>
      </c>
      <c r="G213" s="213">
        <f t="shared" si="31"/>
        <v>433.84271719250154</v>
      </c>
      <c r="H213" s="213">
        <f t="shared" si="32"/>
        <v>113.88371326303162</v>
      </c>
      <c r="I213" s="213">
        <f t="shared" si="33"/>
        <v>1824.814892236227</v>
      </c>
    </row>
    <row r="214" spans="1:9">
      <c r="A214" s="219">
        <f t="shared" si="27"/>
        <v>205</v>
      </c>
      <c r="B214" s="213">
        <f t="shared" si="34"/>
        <v>13593.378984024568</v>
      </c>
      <c r="C214" s="213">
        <f t="shared" si="28"/>
        <v>86406.621015975426</v>
      </c>
      <c r="D214" s="213">
        <f t="shared" si="29"/>
        <v>1082.3588276239564</v>
      </c>
      <c r="E214" s="213">
        <f t="shared" si="35"/>
        <v>182.08519394108694</v>
      </c>
      <c r="F214" s="213">
        <f t="shared" si="30"/>
        <v>12.644440215650434</v>
      </c>
      <c r="G214" s="213">
        <f t="shared" si="31"/>
        <v>432.94353104958259</v>
      </c>
      <c r="H214" s="213">
        <f t="shared" si="32"/>
        <v>113.64767690051541</v>
      </c>
      <c r="I214" s="213">
        <f t="shared" si="33"/>
        <v>1823.6796697307916</v>
      </c>
    </row>
    <row r="215" spans="1:9">
      <c r="A215" s="219">
        <f t="shared" si="27"/>
        <v>206</v>
      </c>
      <c r="B215" s="213">
        <f t="shared" si="34"/>
        <v>13777.740242889924</v>
      </c>
      <c r="C215" s="213">
        <f t="shared" si="28"/>
        <v>86222.259757110078</v>
      </c>
      <c r="D215" s="213">
        <f t="shared" si="29"/>
        <v>1080.0827626996927</v>
      </c>
      <c r="E215" s="213">
        <f t="shared" si="35"/>
        <v>184.36125886535046</v>
      </c>
      <c r="F215" s="213">
        <f t="shared" si="30"/>
        <v>12.644440215650434</v>
      </c>
      <c r="G215" s="213">
        <f t="shared" si="31"/>
        <v>432.03310507987715</v>
      </c>
      <c r="H215" s="213">
        <f t="shared" si="32"/>
        <v>113.40869008346773</v>
      </c>
      <c r="I215" s="213">
        <f t="shared" si="33"/>
        <v>1822.5302569440387</v>
      </c>
    </row>
    <row r="216" spans="1:9">
      <c r="A216" s="219">
        <f t="shared" si="27"/>
        <v>207</v>
      </c>
      <c r="B216" s="213">
        <f t="shared" si="34"/>
        <v>13964.406017491086</v>
      </c>
      <c r="C216" s="213">
        <f t="shared" si="28"/>
        <v>86035.593982508915</v>
      </c>
      <c r="D216" s="213">
        <f t="shared" si="29"/>
        <v>1077.778246963876</v>
      </c>
      <c r="E216" s="213">
        <f t="shared" si="35"/>
        <v>186.66577460116741</v>
      </c>
      <c r="F216" s="213">
        <f t="shared" si="30"/>
        <v>12.644440215650434</v>
      </c>
      <c r="G216" s="213">
        <f t="shared" si="31"/>
        <v>431.11129878555039</v>
      </c>
      <c r="H216" s="213">
        <f t="shared" si="32"/>
        <v>113.16671593120698</v>
      </c>
      <c r="I216" s="213">
        <f t="shared" si="33"/>
        <v>1821.366476497451</v>
      </c>
    </row>
    <row r="217" spans="1:9">
      <c r="A217" s="219">
        <f t="shared" si="27"/>
        <v>208</v>
      </c>
      <c r="B217" s="213">
        <f t="shared" si="34"/>
        <v>14153.40511427477</v>
      </c>
      <c r="C217" s="213">
        <f t="shared" si="28"/>
        <v>85846.594885725237</v>
      </c>
      <c r="D217" s="213">
        <f t="shared" si="29"/>
        <v>1075.4449247813614</v>
      </c>
      <c r="E217" s="213">
        <f t="shared" si="35"/>
        <v>188.99909678368195</v>
      </c>
      <c r="F217" s="213">
        <f t="shared" si="30"/>
        <v>12.644440215650434</v>
      </c>
      <c r="G217" s="213">
        <f t="shared" si="31"/>
        <v>430.1779699125446</v>
      </c>
      <c r="H217" s="213">
        <f t="shared" si="32"/>
        <v>112.92171710204293</v>
      </c>
      <c r="I217" s="213">
        <f t="shared" si="33"/>
        <v>1820.1881487952812</v>
      </c>
    </row>
    <row r="218" spans="1:9">
      <c r="A218" s="219">
        <f t="shared" ref="A218:A281" si="36">IF(A217="","",IF(A217+1&gt;$C$5,"",A217+1))</f>
        <v>209</v>
      </c>
      <c r="B218" s="213">
        <f t="shared" si="34"/>
        <v>14344.766699768248</v>
      </c>
      <c r="C218" s="213">
        <f t="shared" si="28"/>
        <v>85655.233300231746</v>
      </c>
      <c r="D218" s="213">
        <f t="shared" si="29"/>
        <v>1073.0824360715653</v>
      </c>
      <c r="E218" s="213">
        <f t="shared" si="35"/>
        <v>191.361585493478</v>
      </c>
      <c r="F218" s="213">
        <f t="shared" si="30"/>
        <v>12.644440215650434</v>
      </c>
      <c r="G218" s="213">
        <f t="shared" si="31"/>
        <v>429.23297442862622</v>
      </c>
      <c r="H218" s="213">
        <f t="shared" si="32"/>
        <v>112.67365578751435</v>
      </c>
      <c r="I218" s="213">
        <f t="shared" si="33"/>
        <v>1818.9950919968342</v>
      </c>
    </row>
    <row r="219" spans="1:9">
      <c r="A219" s="219">
        <f t="shared" si="36"/>
        <v>210</v>
      </c>
      <c r="B219" s="213">
        <f t="shared" si="34"/>
        <v>14538.520305080396</v>
      </c>
      <c r="C219" s="213">
        <f t="shared" si="28"/>
        <v>85461.479694919602</v>
      </c>
      <c r="D219" s="213">
        <f t="shared" si="29"/>
        <v>1070.6904162528967</v>
      </c>
      <c r="E219" s="213">
        <f t="shared" si="35"/>
        <v>193.75360531214648</v>
      </c>
      <c r="F219" s="213">
        <f t="shared" si="30"/>
        <v>12.644440215650434</v>
      </c>
      <c r="G219" s="213">
        <f t="shared" si="31"/>
        <v>428.27616650115874</v>
      </c>
      <c r="H219" s="213">
        <f t="shared" si="32"/>
        <v>112.42249370655415</v>
      </c>
      <c r="I219" s="213">
        <f t="shared" si="33"/>
        <v>1817.7871219884066</v>
      </c>
    </row>
    <row r="220" spans="1:9">
      <c r="A220" s="219">
        <f t="shared" si="36"/>
        <v>211</v>
      </c>
      <c r="B220" s="213">
        <f t="shared" si="34"/>
        <v>14734.695830458944</v>
      </c>
      <c r="C220" s="213">
        <f t="shared" si="28"/>
        <v>85265.30416954105</v>
      </c>
      <c r="D220" s="213">
        <f t="shared" si="29"/>
        <v>1068.268496186495</v>
      </c>
      <c r="E220" s="213">
        <f t="shared" si="35"/>
        <v>196.17552537854831</v>
      </c>
      <c r="F220" s="213">
        <f t="shared" si="30"/>
        <v>12.644440215650434</v>
      </c>
      <c r="G220" s="213">
        <f t="shared" si="31"/>
        <v>427.30739847459802</v>
      </c>
      <c r="H220" s="213">
        <f t="shared" si="32"/>
        <v>112.16819209958197</v>
      </c>
      <c r="I220" s="213">
        <f t="shared" si="33"/>
        <v>1816.5640523548736</v>
      </c>
    </row>
    <row r="221" spans="1:9">
      <c r="A221" s="219">
        <f t="shared" si="36"/>
        <v>212</v>
      </c>
      <c r="B221" s="213">
        <f t="shared" si="34"/>
        <v>14933.323549904722</v>
      </c>
      <c r="C221" s="213">
        <f t="shared" si="28"/>
        <v>85066.676450095285</v>
      </c>
      <c r="D221" s="213">
        <f t="shared" si="29"/>
        <v>1065.8163021192631</v>
      </c>
      <c r="E221" s="213">
        <f t="shared" si="35"/>
        <v>198.62771944578017</v>
      </c>
      <c r="F221" s="213">
        <f t="shared" si="30"/>
        <v>12.644440215650434</v>
      </c>
      <c r="G221" s="213">
        <f t="shared" si="31"/>
        <v>426.32652084770524</v>
      </c>
      <c r="H221" s="213">
        <f t="shared" si="32"/>
        <v>111.91071172252262</v>
      </c>
      <c r="I221" s="213">
        <f t="shared" si="33"/>
        <v>1815.3256943509216</v>
      </c>
    </row>
    <row r="222" spans="1:9">
      <c r="A222" s="219">
        <f t="shared" si="36"/>
        <v>213</v>
      </c>
      <c r="B222" s="213">
        <f t="shared" si="34"/>
        <v>15134.434115843573</v>
      </c>
      <c r="C222" s="213">
        <f t="shared" si="28"/>
        <v>84865.565884156429</v>
      </c>
      <c r="D222" s="213">
        <f t="shared" si="29"/>
        <v>1063.3334556261909</v>
      </c>
      <c r="E222" s="213">
        <f t="shared" si="35"/>
        <v>201.1105659388524</v>
      </c>
      <c r="F222" s="213">
        <f t="shared" si="30"/>
        <v>12.644440215650434</v>
      </c>
      <c r="G222" s="213">
        <f t="shared" si="31"/>
        <v>425.33338225047646</v>
      </c>
      <c r="H222" s="213">
        <f t="shared" si="32"/>
        <v>111.65001284075004</v>
      </c>
      <c r="I222" s="213">
        <f t="shared" si="33"/>
        <v>1814.0718568719203</v>
      </c>
    </row>
    <row r="223" spans="1:9">
      <c r="A223" s="219">
        <f t="shared" si="36"/>
        <v>214</v>
      </c>
      <c r="B223" s="213">
        <f t="shared" si="34"/>
        <v>15338.058563856663</v>
      </c>
      <c r="C223" s="213">
        <f t="shared" si="28"/>
        <v>84661.94143614333</v>
      </c>
      <c r="D223" s="213">
        <f t="shared" si="29"/>
        <v>1060.8195735519553</v>
      </c>
      <c r="E223" s="213">
        <f t="shared" si="35"/>
        <v>203.62444801308803</v>
      </c>
      <c r="F223" s="213">
        <f t="shared" si="30"/>
        <v>12.644440215650434</v>
      </c>
      <c r="G223" s="213">
        <f t="shared" si="31"/>
        <v>424.32782942078217</v>
      </c>
      <c r="H223" s="213">
        <f t="shared" si="32"/>
        <v>111.38605522295531</v>
      </c>
      <c r="I223" s="213">
        <f t="shared" si="33"/>
        <v>1812.8023464244311</v>
      </c>
    </row>
    <row r="224" spans="1:9">
      <c r="A224" s="219">
        <f t="shared" si="36"/>
        <v>215</v>
      </c>
      <c r="B224" s="213">
        <f t="shared" si="34"/>
        <v>15544.228317469911</v>
      </c>
      <c r="C224" s="213">
        <f t="shared" si="28"/>
        <v>84455.771682530089</v>
      </c>
      <c r="D224" s="213">
        <f t="shared" si="29"/>
        <v>1058.2742679517914</v>
      </c>
      <c r="E224" s="213">
        <f t="shared" si="35"/>
        <v>206.16975361325166</v>
      </c>
      <c r="F224" s="213">
        <f t="shared" si="30"/>
        <v>12.644440215650434</v>
      </c>
      <c r="G224" s="213">
        <f t="shared" si="31"/>
        <v>423.30970718071666</v>
      </c>
      <c r="H224" s="213">
        <f t="shared" si="32"/>
        <v>111.1187981349381</v>
      </c>
      <c r="I224" s="213">
        <f t="shared" si="33"/>
        <v>1811.5169670963485</v>
      </c>
    </row>
    <row r="225" spans="1:9">
      <c r="A225" s="219">
        <f t="shared" si="36"/>
        <v>216</v>
      </c>
      <c r="B225" s="213">
        <f t="shared" si="34"/>
        <v>15752.975193003333</v>
      </c>
      <c r="C225" s="213">
        <f t="shared" ref="C225:C288" si="37">IF(ISERROR($C$4-B225),"",($C$4-B225))</f>
        <v>84247.024806996662</v>
      </c>
      <c r="D225" s="213">
        <f t="shared" ref="D225:D288" si="38">IF(ISERROR($F$2*C224),"",($F$2*C224))</f>
        <v>1055.6971460316261</v>
      </c>
      <c r="E225" s="213">
        <f t="shared" si="35"/>
        <v>208.74687553341727</v>
      </c>
      <c r="F225" s="213">
        <f t="shared" si="30"/>
        <v>12.644440215650434</v>
      </c>
      <c r="G225" s="213">
        <f t="shared" si="31"/>
        <v>422.27885841265044</v>
      </c>
      <c r="H225" s="213">
        <f t="shared" si="32"/>
        <v>110.84820033332073</v>
      </c>
      <c r="I225" s="213">
        <f t="shared" si="33"/>
        <v>1810.2155205266649</v>
      </c>
    </row>
    <row r="226" spans="1:9">
      <c r="A226" s="219">
        <f t="shared" si="36"/>
        <v>217</v>
      </c>
      <c r="B226" s="213">
        <f t="shared" si="34"/>
        <v>15964.331404480914</v>
      </c>
      <c r="C226" s="213">
        <f t="shared" si="37"/>
        <v>84035.668595519091</v>
      </c>
      <c r="D226" s="213">
        <f t="shared" si="38"/>
        <v>1053.0878100874581</v>
      </c>
      <c r="E226" s="213">
        <f t="shared" si="35"/>
        <v>211.35621147758502</v>
      </c>
      <c r="F226" s="213">
        <f t="shared" si="30"/>
        <v>12.644440215650434</v>
      </c>
      <c r="G226" s="213">
        <f t="shared" si="31"/>
        <v>421.2351240349833</v>
      </c>
      <c r="H226" s="213">
        <f t="shared" si="32"/>
        <v>110.57422005918311</v>
      </c>
      <c r="I226" s="213">
        <f t="shared" si="33"/>
        <v>1808.8978058748601</v>
      </c>
    </row>
    <row r="227" spans="1:9">
      <c r="A227" s="219">
        <f t="shared" si="36"/>
        <v>218</v>
      </c>
      <c r="B227" s="213">
        <f t="shared" si="34"/>
        <v>16178.329568601972</v>
      </c>
      <c r="C227" s="213">
        <f t="shared" si="37"/>
        <v>83821.67043139803</v>
      </c>
      <c r="D227" s="213">
        <f t="shared" si="38"/>
        <v>1050.4458574439886</v>
      </c>
      <c r="E227" s="213">
        <f t="shared" si="35"/>
        <v>213.9981641210548</v>
      </c>
      <c r="F227" s="213">
        <f t="shared" si="30"/>
        <v>12.644440215650434</v>
      </c>
      <c r="G227" s="213">
        <f t="shared" si="31"/>
        <v>420.17834297759549</v>
      </c>
      <c r="H227" s="213">
        <f t="shared" si="32"/>
        <v>110.29681503161881</v>
      </c>
      <c r="I227" s="213">
        <f t="shared" si="33"/>
        <v>1807.563619789908</v>
      </c>
    </row>
    <row r="228" spans="1:9">
      <c r="A228" s="219">
        <f t="shared" si="36"/>
        <v>219</v>
      </c>
      <c r="B228" s="213">
        <f t="shared" si="34"/>
        <v>16395.002709774537</v>
      </c>
      <c r="C228" s="213">
        <f t="shared" si="37"/>
        <v>83604.997290225467</v>
      </c>
      <c r="D228" s="213">
        <f t="shared" si="38"/>
        <v>1047.7708803924752</v>
      </c>
      <c r="E228" s="213">
        <f t="shared" si="35"/>
        <v>216.67314117256802</v>
      </c>
      <c r="F228" s="213">
        <f t="shared" si="30"/>
        <v>12.644440215650434</v>
      </c>
      <c r="G228" s="213">
        <f t="shared" si="31"/>
        <v>419.10835215699018</v>
      </c>
      <c r="H228" s="213">
        <f t="shared" si="32"/>
        <v>110.01594244120989</v>
      </c>
      <c r="I228" s="213">
        <f t="shared" si="33"/>
        <v>1806.2127563788938</v>
      </c>
    </row>
    <row r="229" spans="1:9">
      <c r="A229" s="219">
        <f t="shared" si="36"/>
        <v>220</v>
      </c>
      <c r="B229" s="213">
        <f t="shared" si="34"/>
        <v>16614.384265211764</v>
      </c>
      <c r="C229" s="213">
        <f t="shared" si="37"/>
        <v>83385.61573478824</v>
      </c>
      <c r="D229" s="213">
        <f t="shared" si="38"/>
        <v>1045.0624661278182</v>
      </c>
      <c r="E229" s="213">
        <f t="shared" si="35"/>
        <v>219.38155543722507</v>
      </c>
      <c r="F229" s="213">
        <f t="shared" si="30"/>
        <v>12.644440215650434</v>
      </c>
      <c r="G229" s="213">
        <f t="shared" si="31"/>
        <v>418.02498645112735</v>
      </c>
      <c r="H229" s="213">
        <f t="shared" si="32"/>
        <v>109.73155894342091</v>
      </c>
      <c r="I229" s="213">
        <f t="shared" si="33"/>
        <v>1804.845007175242</v>
      </c>
    </row>
    <row r="230" spans="1:9">
      <c r="A230" s="219">
        <f t="shared" si="36"/>
        <v>221</v>
      </c>
      <c r="B230" s="213">
        <f t="shared" si="34"/>
        <v>16836.508090091953</v>
      </c>
      <c r="C230" s="213">
        <f t="shared" si="37"/>
        <v>83163.491909908043</v>
      </c>
      <c r="D230" s="213">
        <f t="shared" si="38"/>
        <v>1042.3201966848528</v>
      </c>
      <c r="E230" s="213">
        <f t="shared" si="35"/>
        <v>222.12382488019043</v>
      </c>
      <c r="F230" s="213">
        <f t="shared" si="30"/>
        <v>12.644440215650434</v>
      </c>
      <c r="G230" s="213">
        <f t="shared" si="31"/>
        <v>416.92807867394123</v>
      </c>
      <c r="H230" s="213">
        <f t="shared" si="32"/>
        <v>109.44362065190954</v>
      </c>
      <c r="I230" s="213">
        <f t="shared" si="33"/>
        <v>1803.4601611065443</v>
      </c>
    </row>
    <row r="231" spans="1:9">
      <c r="A231" s="219">
        <f t="shared" si="36"/>
        <v>222</v>
      </c>
      <c r="B231" s="213">
        <f t="shared" si="34"/>
        <v>17061.408462783147</v>
      </c>
      <c r="C231" s="213">
        <f t="shared" si="37"/>
        <v>82938.591537216853</v>
      </c>
      <c r="D231" s="213">
        <f t="shared" si="38"/>
        <v>1039.5436488738505</v>
      </c>
      <c r="E231" s="213">
        <f t="shared" si="35"/>
        <v>224.90037269119276</v>
      </c>
      <c r="F231" s="213">
        <f t="shared" si="30"/>
        <v>12.644440215650434</v>
      </c>
      <c r="G231" s="213">
        <f t="shared" si="31"/>
        <v>415.81745954954022</v>
      </c>
      <c r="H231" s="213">
        <f t="shared" si="32"/>
        <v>109.15208313175431</v>
      </c>
      <c r="I231" s="213">
        <f t="shared" si="33"/>
        <v>1802.0580044619883</v>
      </c>
    </row>
    <row r="232" spans="1:9">
      <c r="A232" s="219">
        <f t="shared" si="36"/>
        <v>223</v>
      </c>
      <c r="B232" s="213">
        <f t="shared" si="34"/>
        <v>17289.120090132976</v>
      </c>
      <c r="C232" s="213">
        <f t="shared" si="37"/>
        <v>82710.879909867028</v>
      </c>
      <c r="D232" s="213">
        <f t="shared" si="38"/>
        <v>1036.7323942152107</v>
      </c>
      <c r="E232" s="213">
        <f t="shared" si="35"/>
        <v>227.71162734983272</v>
      </c>
      <c r="F232" s="213">
        <f t="shared" si="30"/>
        <v>12.644440215650434</v>
      </c>
      <c r="G232" s="213">
        <f t="shared" si="31"/>
        <v>414.6929576860843</v>
      </c>
      <c r="H232" s="213">
        <f t="shared" si="32"/>
        <v>108.85690139259711</v>
      </c>
      <c r="I232" s="213">
        <f t="shared" si="33"/>
        <v>1800.6383208593752</v>
      </c>
    </row>
    <row r="233" spans="1:9">
      <c r="A233" s="219">
        <f t="shared" si="36"/>
        <v>224</v>
      </c>
      <c r="B233" s="213">
        <f t="shared" si="34"/>
        <v>17519.678112824684</v>
      </c>
      <c r="C233" s="213">
        <f t="shared" si="37"/>
        <v>82480.32188717532</v>
      </c>
      <c r="D233" s="213">
        <f t="shared" si="38"/>
        <v>1033.8859988733377</v>
      </c>
      <c r="E233" s="213">
        <f t="shared" si="35"/>
        <v>230.55802269170556</v>
      </c>
      <c r="F233" s="213">
        <f t="shared" si="30"/>
        <v>12.644440215650434</v>
      </c>
      <c r="G233" s="213">
        <f t="shared" si="31"/>
        <v>413.55439954933513</v>
      </c>
      <c r="H233" s="213">
        <f t="shared" si="32"/>
        <v>108.55802988170045</v>
      </c>
      <c r="I233" s="213">
        <f t="shared" si="33"/>
        <v>1799.2008912117292</v>
      </c>
    </row>
    <row r="234" spans="1:9">
      <c r="A234" s="219">
        <f t="shared" si="36"/>
        <v>225</v>
      </c>
      <c r="B234" s="213">
        <f t="shared" si="34"/>
        <v>17753.118110800035</v>
      </c>
      <c r="C234" s="213">
        <f t="shared" si="37"/>
        <v>82246.881889199969</v>
      </c>
      <c r="D234" s="213">
        <f t="shared" si="38"/>
        <v>1031.0040235896913</v>
      </c>
      <c r="E234" s="213">
        <f t="shared" si="35"/>
        <v>233.4399979753519</v>
      </c>
      <c r="F234" s="213">
        <f t="shared" si="30"/>
        <v>12.644440215650434</v>
      </c>
      <c r="G234" s="213">
        <f t="shared" si="31"/>
        <v>412.40160943587659</v>
      </c>
      <c r="H234" s="213">
        <f t="shared" si="32"/>
        <v>108.25542247691759</v>
      </c>
      <c r="I234" s="213">
        <f t="shared" si="33"/>
        <v>1797.745493693488</v>
      </c>
    </row>
    <row r="235" spans="1:9">
      <c r="A235" s="219">
        <f t="shared" si="36"/>
        <v>226</v>
      </c>
      <c r="B235" s="213">
        <f t="shared" si="34"/>
        <v>17989.476108750081</v>
      </c>
      <c r="C235" s="213">
        <f t="shared" si="37"/>
        <v>82010.523891249919</v>
      </c>
      <c r="D235" s="213">
        <f t="shared" si="38"/>
        <v>1028.0860236149995</v>
      </c>
      <c r="E235" s="213">
        <f t="shared" si="35"/>
        <v>236.3579979500438</v>
      </c>
      <c r="F235" s="213">
        <f t="shared" si="30"/>
        <v>12.644440215650434</v>
      </c>
      <c r="G235" s="213">
        <f t="shared" si="31"/>
        <v>411.23440944599986</v>
      </c>
      <c r="H235" s="213">
        <f t="shared" si="32"/>
        <v>107.94903247957494</v>
      </c>
      <c r="I235" s="213">
        <f t="shared" si="33"/>
        <v>1796.2719037062686</v>
      </c>
    </row>
    <row r="236" spans="1:9">
      <c r="A236" s="219">
        <f t="shared" si="36"/>
        <v>227</v>
      </c>
      <c r="B236" s="213">
        <f t="shared" si="34"/>
        <v>18228.788581674497</v>
      </c>
      <c r="C236" s="213">
        <f t="shared" si="37"/>
        <v>81771.211418325503</v>
      </c>
      <c r="D236" s="213">
        <f t="shared" si="38"/>
        <v>1025.1315486406238</v>
      </c>
      <c r="E236" s="213">
        <f t="shared" si="35"/>
        <v>239.31247292441938</v>
      </c>
      <c r="F236" s="213">
        <f t="shared" si="30"/>
        <v>12.644440215650434</v>
      </c>
      <c r="G236" s="213">
        <f t="shared" si="31"/>
        <v>410.0526194562496</v>
      </c>
      <c r="H236" s="213">
        <f t="shared" si="32"/>
        <v>107.63881260726549</v>
      </c>
      <c r="I236" s="213">
        <f t="shared" si="33"/>
        <v>1794.7798938442088</v>
      </c>
    </row>
    <row r="237" spans="1:9">
      <c r="A237" s="219">
        <f t="shared" si="36"/>
        <v>228</v>
      </c>
      <c r="B237" s="213">
        <f t="shared" si="34"/>
        <v>18471.092460510474</v>
      </c>
      <c r="C237" s="213">
        <f t="shared" si="37"/>
        <v>81528.907539489534</v>
      </c>
      <c r="D237" s="213">
        <f t="shared" si="38"/>
        <v>1022.1401427290687</v>
      </c>
      <c r="E237" s="213">
        <f t="shared" si="35"/>
        <v>242.30387883597459</v>
      </c>
      <c r="F237" s="213">
        <f t="shared" si="30"/>
        <v>12.644440215650434</v>
      </c>
      <c r="G237" s="213">
        <f t="shared" si="31"/>
        <v>408.85605709162752</v>
      </c>
      <c r="H237" s="213">
        <f t="shared" si="32"/>
        <v>107.32471498655221</v>
      </c>
      <c r="I237" s="213">
        <f t="shared" si="33"/>
        <v>1793.2692338588733</v>
      </c>
    </row>
    <row r="238" spans="1:9">
      <c r="A238" s="219">
        <f t="shared" si="36"/>
        <v>229</v>
      </c>
      <c r="B238" s="213">
        <f t="shared" si="34"/>
        <v>18716.425137831895</v>
      </c>
      <c r="C238" s="213">
        <f t="shared" si="37"/>
        <v>81283.574862168112</v>
      </c>
      <c r="D238" s="213">
        <f t="shared" si="38"/>
        <v>1019.1113442436191</v>
      </c>
      <c r="E238" s="213">
        <f t="shared" si="35"/>
        <v>245.33267732142428</v>
      </c>
      <c r="F238" s="213">
        <f t="shared" si="30"/>
        <v>12.644440215650434</v>
      </c>
      <c r="G238" s="213">
        <f t="shared" si="31"/>
        <v>407.64453769744767</v>
      </c>
      <c r="H238" s="213">
        <f t="shared" si="32"/>
        <v>107.00669114558001</v>
      </c>
      <c r="I238" s="213">
        <f t="shared" si="33"/>
        <v>1791.7396906237213</v>
      </c>
    </row>
    <row r="239" spans="1:9">
      <c r="A239" s="219">
        <f t="shared" si="36"/>
        <v>230</v>
      </c>
      <c r="B239" s="213">
        <f t="shared" si="34"/>
        <v>18964.824473619839</v>
      </c>
      <c r="C239" s="213">
        <f t="shared" si="37"/>
        <v>81035.175526380161</v>
      </c>
      <c r="D239" s="213">
        <f t="shared" si="38"/>
        <v>1016.0446857771013</v>
      </c>
      <c r="E239" s="213">
        <f t="shared" si="35"/>
        <v>248.39933578794205</v>
      </c>
      <c r="F239" s="213">
        <f t="shared" si="30"/>
        <v>12.644440215650434</v>
      </c>
      <c r="G239" s="213">
        <f t="shared" si="31"/>
        <v>406.41787431084055</v>
      </c>
      <c r="H239" s="213">
        <f t="shared" si="32"/>
        <v>106.68469200659564</v>
      </c>
      <c r="I239" s="213">
        <f t="shared" si="33"/>
        <v>1790.1910280981299</v>
      </c>
    </row>
    <row r="240" spans="1:9">
      <c r="A240" s="219">
        <f t="shared" si="36"/>
        <v>231</v>
      </c>
      <c r="B240" s="213">
        <f t="shared" si="34"/>
        <v>19216.32880110513</v>
      </c>
      <c r="C240" s="213">
        <f t="shared" si="37"/>
        <v>80783.671198894866</v>
      </c>
      <c r="D240" s="213">
        <f t="shared" si="38"/>
        <v>1012.9396940797519</v>
      </c>
      <c r="E240" s="213">
        <f t="shared" si="35"/>
        <v>251.50432748529136</v>
      </c>
      <c r="F240" s="213">
        <f t="shared" si="30"/>
        <v>12.644440215650434</v>
      </c>
      <c r="G240" s="213">
        <f t="shared" si="31"/>
        <v>405.17587763190079</v>
      </c>
      <c r="H240" s="213">
        <f t="shared" si="32"/>
        <v>106.35866787837395</v>
      </c>
      <c r="I240" s="213">
        <f t="shared" si="33"/>
        <v>1788.6230072909684</v>
      </c>
    </row>
    <row r="241" spans="1:9">
      <c r="A241" s="219">
        <f t="shared" si="36"/>
        <v>232</v>
      </c>
      <c r="B241" s="213">
        <f t="shared" si="34"/>
        <v>19470.976932683985</v>
      </c>
      <c r="C241" s="213">
        <f t="shared" si="37"/>
        <v>80529.023067316011</v>
      </c>
      <c r="D241" s="213">
        <f t="shared" si="38"/>
        <v>1009.7958899861858</v>
      </c>
      <c r="E241" s="213">
        <f t="shared" si="35"/>
        <v>254.64813157885749</v>
      </c>
      <c r="F241" s="213">
        <f t="shared" si="30"/>
        <v>12.644440215650434</v>
      </c>
      <c r="G241" s="213">
        <f t="shared" si="31"/>
        <v>403.91835599447433</v>
      </c>
      <c r="H241" s="213">
        <f t="shared" si="32"/>
        <v>106.02856844854951</v>
      </c>
      <c r="I241" s="213">
        <f t="shared" si="33"/>
        <v>1787.0353862237175</v>
      </c>
    </row>
    <row r="242" spans="1:9">
      <c r="A242" s="219">
        <f t="shared" si="36"/>
        <v>233</v>
      </c>
      <c r="B242" s="213">
        <f t="shared" si="34"/>
        <v>19728.80816590758</v>
      </c>
      <c r="C242" s="213">
        <f t="shared" si="37"/>
        <v>80271.191834092417</v>
      </c>
      <c r="D242" s="213">
        <f t="shared" si="38"/>
        <v>1006.61278834145</v>
      </c>
      <c r="E242" s="213">
        <f t="shared" si="35"/>
        <v>257.83123322359313</v>
      </c>
      <c r="F242" s="213">
        <f t="shared" si="30"/>
        <v>12.644440215650434</v>
      </c>
      <c r="G242" s="213">
        <f t="shared" si="31"/>
        <v>402.64511533658009</v>
      </c>
      <c r="H242" s="213">
        <f t="shared" si="32"/>
        <v>105.69434277585225</v>
      </c>
      <c r="I242" s="213">
        <f t="shared" si="33"/>
        <v>1785.427919893126</v>
      </c>
    </row>
    <row r="243" spans="1:9">
      <c r="A243" s="219">
        <f t="shared" si="36"/>
        <v>234</v>
      </c>
      <c r="B243" s="213">
        <f t="shared" si="34"/>
        <v>19989.862289546469</v>
      </c>
      <c r="C243" s="213">
        <f t="shared" si="37"/>
        <v>80010.137710453535</v>
      </c>
      <c r="D243" s="213">
        <f t="shared" si="38"/>
        <v>1003.3898979261551</v>
      </c>
      <c r="E243" s="213">
        <f t="shared" si="35"/>
        <v>261.05412363888814</v>
      </c>
      <c r="F243" s="213">
        <f t="shared" si="30"/>
        <v>12.644440215650434</v>
      </c>
      <c r="G243" s="213">
        <f t="shared" si="31"/>
        <v>401.35595917046209</v>
      </c>
      <c r="H243" s="213">
        <f t="shared" si="32"/>
        <v>105.35593928224628</v>
      </c>
      <c r="I243" s="213">
        <f t="shared" si="33"/>
        <v>1783.800360233402</v>
      </c>
    </row>
    <row r="244" spans="1:9">
      <c r="A244" s="219">
        <f t="shared" si="36"/>
        <v>235</v>
      </c>
      <c r="B244" s="213">
        <f t="shared" si="34"/>
        <v>20254.179589730837</v>
      </c>
      <c r="C244" s="213">
        <f t="shared" si="37"/>
        <v>79745.820410269167</v>
      </c>
      <c r="D244" s="213">
        <f t="shared" si="38"/>
        <v>1000.1267213806691</v>
      </c>
      <c r="E244" s="213">
        <f t="shared" si="35"/>
        <v>264.31730018437418</v>
      </c>
      <c r="F244" s="213">
        <f t="shared" si="30"/>
        <v>12.644440215650434</v>
      </c>
      <c r="G244" s="213">
        <f t="shared" si="31"/>
        <v>400.05068855226767</v>
      </c>
      <c r="H244" s="213">
        <f t="shared" si="32"/>
        <v>105.01330574497025</v>
      </c>
      <c r="I244" s="213">
        <f t="shared" si="33"/>
        <v>1782.1524560779317</v>
      </c>
    </row>
    <row r="245" spans="1:9">
      <c r="A245" s="219">
        <f t="shared" si="36"/>
        <v>236</v>
      </c>
      <c r="B245" s="213">
        <f t="shared" si="34"/>
        <v>20521.800856167516</v>
      </c>
      <c r="C245" s="213">
        <f t="shared" si="37"/>
        <v>79478.199143832491</v>
      </c>
      <c r="D245" s="213">
        <f t="shared" si="38"/>
        <v>996.82275512836452</v>
      </c>
      <c r="E245" s="213">
        <f t="shared" si="35"/>
        <v>267.62126643667881</v>
      </c>
      <c r="F245" s="213">
        <f t="shared" si="30"/>
        <v>12.644440215650434</v>
      </c>
      <c r="G245" s="213">
        <f t="shared" si="31"/>
        <v>398.72910205134582</v>
      </c>
      <c r="H245" s="213">
        <f t="shared" si="32"/>
        <v>104.66638928847827</v>
      </c>
      <c r="I245" s="213">
        <f t="shared" si="33"/>
        <v>1780.4839531205178</v>
      </c>
    </row>
    <row r="246" spans="1:9">
      <c r="A246" s="219">
        <f t="shared" si="36"/>
        <v>237</v>
      </c>
      <c r="B246" s="213">
        <f t="shared" si="34"/>
        <v>20792.767388434655</v>
      </c>
      <c r="C246" s="213">
        <f t="shared" si="37"/>
        <v>79207.232611565341</v>
      </c>
      <c r="D246" s="213">
        <f t="shared" si="38"/>
        <v>993.477489297906</v>
      </c>
      <c r="E246" s="213">
        <f t="shared" si="35"/>
        <v>270.96653226713732</v>
      </c>
      <c r="F246" s="213">
        <f t="shared" si="30"/>
        <v>12.644440215650434</v>
      </c>
      <c r="G246" s="213">
        <f t="shared" si="31"/>
        <v>397.39099571916245</v>
      </c>
      <c r="H246" s="213">
        <f t="shared" si="32"/>
        <v>104.31513637628012</v>
      </c>
      <c r="I246" s="213">
        <f t="shared" si="33"/>
        <v>1778.7945938761363</v>
      </c>
    </row>
    <row r="247" spans="1:9">
      <c r="A247" s="219">
        <f t="shared" si="36"/>
        <v>238</v>
      </c>
      <c r="B247" s="213">
        <f t="shared" si="34"/>
        <v>21067.121002355136</v>
      </c>
      <c r="C247" s="213">
        <f t="shared" si="37"/>
        <v>78932.878997644861</v>
      </c>
      <c r="D247" s="213">
        <f t="shared" si="38"/>
        <v>990.09040764456665</v>
      </c>
      <c r="E247" s="213">
        <f t="shared" si="35"/>
        <v>274.35361392047656</v>
      </c>
      <c r="F247" s="213">
        <f t="shared" si="30"/>
        <v>12.644440215650434</v>
      </c>
      <c r="G247" s="213">
        <f t="shared" si="31"/>
        <v>396.03616305782674</v>
      </c>
      <c r="H247" s="213">
        <f t="shared" si="32"/>
        <v>103.95949280267949</v>
      </c>
      <c r="I247" s="213">
        <f t="shared" si="33"/>
        <v>1777.0841176412</v>
      </c>
    </row>
    <row r="248" spans="1:9">
      <c r="A248" s="219">
        <f t="shared" si="36"/>
        <v>239</v>
      </c>
      <c r="B248" s="213">
        <f t="shared" si="34"/>
        <v>21344.904036449614</v>
      </c>
      <c r="C248" s="213">
        <f t="shared" si="37"/>
        <v>78655.095963550382</v>
      </c>
      <c r="D248" s="213">
        <f t="shared" si="38"/>
        <v>986.66098747056071</v>
      </c>
      <c r="E248" s="213">
        <f t="shared" si="35"/>
        <v>277.78303409448256</v>
      </c>
      <c r="F248" s="213">
        <f t="shared" si="30"/>
        <v>12.644440215650434</v>
      </c>
      <c r="G248" s="213">
        <f t="shared" si="31"/>
        <v>394.66439498822433</v>
      </c>
      <c r="H248" s="213">
        <f t="shared" si="32"/>
        <v>103.59940368440887</v>
      </c>
      <c r="I248" s="213">
        <f t="shared" si="33"/>
        <v>1775.3522604533268</v>
      </c>
    </row>
    <row r="249" spans="1:9">
      <c r="A249" s="219">
        <f t="shared" si="36"/>
        <v>240</v>
      </c>
      <c r="B249" s="213">
        <f t="shared" si="34"/>
        <v>21626.159358470279</v>
      </c>
      <c r="C249" s="213">
        <f t="shared" si="37"/>
        <v>78373.840641529721</v>
      </c>
      <c r="D249" s="213">
        <f t="shared" si="38"/>
        <v>983.18869954437969</v>
      </c>
      <c r="E249" s="213">
        <f t="shared" si="35"/>
        <v>281.25532202066353</v>
      </c>
      <c r="F249" s="213">
        <f t="shared" si="30"/>
        <v>12.644440215650434</v>
      </c>
      <c r="G249" s="213">
        <f t="shared" si="31"/>
        <v>393.27547981775194</v>
      </c>
      <c r="H249" s="213">
        <f t="shared" si="32"/>
        <v>103.23481345215987</v>
      </c>
      <c r="I249" s="213">
        <f t="shared" si="33"/>
        <v>1773.5987550506056</v>
      </c>
    </row>
    <row r="250" spans="1:9">
      <c r="A250" s="219">
        <f t="shared" si="36"/>
        <v>241</v>
      </c>
      <c r="B250" s="213">
        <f t="shared" si="34"/>
        <v>21910.930372016202</v>
      </c>
      <c r="C250" s="213">
        <f t="shared" si="37"/>
        <v>78089.069627983801</v>
      </c>
      <c r="D250" s="213">
        <f t="shared" si="38"/>
        <v>979.67300801912143</v>
      </c>
      <c r="E250" s="213">
        <f t="shared" si="35"/>
        <v>284.77101354592185</v>
      </c>
      <c r="F250" s="213">
        <f t="shared" si="30"/>
        <v>12.644440215650434</v>
      </c>
      <c r="G250" s="213">
        <f t="shared" si="31"/>
        <v>391.86920320764864</v>
      </c>
      <c r="H250" s="213">
        <f t="shared" si="32"/>
        <v>102.86566584200774</v>
      </c>
      <c r="I250" s="213">
        <f t="shared" si="33"/>
        <v>1771.8233308303502</v>
      </c>
    </row>
    <row r="251" spans="1:9">
      <c r="A251" s="219">
        <f t="shared" si="36"/>
        <v>242</v>
      </c>
      <c r="B251" s="213">
        <f t="shared" si="34"/>
        <v>22199.261023231451</v>
      </c>
      <c r="C251" s="213">
        <f t="shared" si="37"/>
        <v>77800.738976768553</v>
      </c>
      <c r="D251" s="213">
        <f t="shared" si="38"/>
        <v>976.11337034979738</v>
      </c>
      <c r="E251" s="213">
        <f t="shared" si="35"/>
        <v>288.33065121524589</v>
      </c>
      <c r="F251" s="213">
        <f t="shared" si="30"/>
        <v>12.644440215650434</v>
      </c>
      <c r="G251" s="213">
        <f t="shared" si="31"/>
        <v>390.44534813991902</v>
      </c>
      <c r="H251" s="213">
        <f t="shared" si="32"/>
        <v>102.49190388672872</v>
      </c>
      <c r="I251" s="213">
        <f t="shared" si="33"/>
        <v>1770.0257138073416</v>
      </c>
    </row>
    <row r="252" spans="1:9">
      <c r="A252" s="219">
        <f t="shared" si="36"/>
        <v>243</v>
      </c>
      <c r="B252" s="213">
        <f t="shared" si="34"/>
        <v>22491.195807586879</v>
      </c>
      <c r="C252" s="213">
        <f t="shared" si="37"/>
        <v>77508.804192413125</v>
      </c>
      <c r="D252" s="213">
        <f t="shared" si="38"/>
        <v>972.50923720960679</v>
      </c>
      <c r="E252" s="213">
        <f t="shared" si="35"/>
        <v>291.93478435543648</v>
      </c>
      <c r="F252" s="213">
        <f t="shared" si="30"/>
        <v>12.644440215650434</v>
      </c>
      <c r="G252" s="213">
        <f t="shared" si="31"/>
        <v>389.0036948838428</v>
      </c>
      <c r="H252" s="213">
        <f t="shared" si="32"/>
        <v>102.11346990700871</v>
      </c>
      <c r="I252" s="213">
        <f t="shared" si="33"/>
        <v>1768.2056265715453</v>
      </c>
    </row>
    <row r="253" spans="1:9">
      <c r="A253" s="219">
        <f t="shared" si="36"/>
        <v>244</v>
      </c>
      <c r="B253" s="213">
        <f t="shared" si="34"/>
        <v>22786.779776746764</v>
      </c>
      <c r="C253" s="213">
        <f t="shared" si="37"/>
        <v>77213.220223253244</v>
      </c>
      <c r="D253" s="213">
        <f t="shared" si="38"/>
        <v>968.86005240516397</v>
      </c>
      <c r="E253" s="213">
        <f t="shared" si="35"/>
        <v>295.58396915987936</v>
      </c>
      <c r="F253" s="213">
        <f t="shared" si="30"/>
        <v>12.644440215650434</v>
      </c>
      <c r="G253" s="213">
        <f t="shared" si="31"/>
        <v>387.54402096206564</v>
      </c>
      <c r="H253" s="213">
        <f t="shared" si="32"/>
        <v>101.73030550254221</v>
      </c>
      <c r="I253" s="213">
        <f t="shared" si="33"/>
        <v>1766.3627882453015</v>
      </c>
    </row>
    <row r="254" spans="1:9">
      <c r="A254" s="219">
        <f t="shared" si="36"/>
        <v>245</v>
      </c>
      <c r="B254" s="213">
        <f t="shared" si="34"/>
        <v>23086.058545521133</v>
      </c>
      <c r="C254" s="213">
        <f t="shared" si="37"/>
        <v>76913.94145447886</v>
      </c>
      <c r="D254" s="213">
        <f t="shared" si="38"/>
        <v>965.16525279066548</v>
      </c>
      <c r="E254" s="213">
        <f t="shared" si="35"/>
        <v>299.27876877437791</v>
      </c>
      <c r="F254" s="213">
        <f t="shared" si="30"/>
        <v>12.644440215650434</v>
      </c>
      <c r="G254" s="213">
        <f t="shared" si="31"/>
        <v>386.06610111626622</v>
      </c>
      <c r="H254" s="213">
        <f t="shared" si="32"/>
        <v>101.34235154301987</v>
      </c>
      <c r="I254" s="213">
        <f t="shared" si="33"/>
        <v>1764.4969144399799</v>
      </c>
    </row>
    <row r="255" spans="1:9">
      <c r="A255" s="219">
        <f t="shared" si="36"/>
        <v>246</v>
      </c>
      <c r="B255" s="213">
        <f t="shared" si="34"/>
        <v>23389.078298905199</v>
      </c>
      <c r="C255" s="213">
        <f t="shared" si="37"/>
        <v>76610.921701094805</v>
      </c>
      <c r="D255" s="213">
        <f t="shared" si="38"/>
        <v>961.42426818098568</v>
      </c>
      <c r="E255" s="213">
        <f t="shared" si="35"/>
        <v>303.01975338405754</v>
      </c>
      <c r="F255" s="213">
        <f t="shared" si="30"/>
        <v>12.644440215650434</v>
      </c>
      <c r="G255" s="213">
        <f t="shared" si="31"/>
        <v>384.56970727239428</v>
      </c>
      <c r="H255" s="213">
        <f t="shared" si="32"/>
        <v>100.9495481590035</v>
      </c>
      <c r="I255" s="213">
        <f t="shared" si="33"/>
        <v>1762.6077172120915</v>
      </c>
    </row>
    <row r="256" spans="1:9">
      <c r="A256" s="219">
        <f t="shared" si="36"/>
        <v>247</v>
      </c>
      <c r="B256" s="213">
        <f t="shared" si="34"/>
        <v>23695.88579920655</v>
      </c>
      <c r="C256" s="213">
        <f t="shared" si="37"/>
        <v>76304.114200793454</v>
      </c>
      <c r="D256" s="213">
        <f t="shared" si="38"/>
        <v>957.63652126368493</v>
      </c>
      <c r="E256" s="213">
        <f t="shared" si="35"/>
        <v>306.80750030135835</v>
      </c>
      <c r="F256" s="213">
        <f t="shared" si="30"/>
        <v>12.644440215650434</v>
      </c>
      <c r="G256" s="213">
        <f t="shared" si="31"/>
        <v>383.05460850547405</v>
      </c>
      <c r="H256" s="213">
        <f t="shared" si="32"/>
        <v>100.55183473268691</v>
      </c>
      <c r="I256" s="213">
        <f t="shared" si="33"/>
        <v>1760.6949050188548</v>
      </c>
    </row>
    <row r="257" spans="1:9">
      <c r="A257" s="219">
        <f t="shared" si="36"/>
        <v>248</v>
      </c>
      <c r="B257" s="213">
        <f t="shared" si="34"/>
        <v>24006.528393261677</v>
      </c>
      <c r="C257" s="213">
        <f t="shared" si="37"/>
        <v>75993.471606738327</v>
      </c>
      <c r="D257" s="213">
        <f t="shared" si="38"/>
        <v>953.80142750991808</v>
      </c>
      <c r="E257" s="213">
        <f t="shared" si="35"/>
        <v>310.64259405512524</v>
      </c>
      <c r="F257" s="213">
        <f t="shared" si="30"/>
        <v>12.644440215650434</v>
      </c>
      <c r="G257" s="213">
        <f t="shared" si="31"/>
        <v>381.52057100396729</v>
      </c>
      <c r="H257" s="213">
        <f t="shared" si="32"/>
        <v>100.1491498885414</v>
      </c>
      <c r="I257" s="213">
        <f t="shared" si="33"/>
        <v>1758.7581826732023</v>
      </c>
    </row>
    <row r="258" spans="1:9">
      <c r="A258" s="219">
        <f t="shared" si="36"/>
        <v>249</v>
      </c>
      <c r="B258" s="213">
        <f t="shared" si="34"/>
        <v>24321.054019742493</v>
      </c>
      <c r="C258" s="213">
        <f t="shared" si="37"/>
        <v>75678.9459802575</v>
      </c>
      <c r="D258" s="213">
        <f t="shared" si="38"/>
        <v>949.91839508422902</v>
      </c>
      <c r="E258" s="213">
        <f t="shared" si="35"/>
        <v>314.52562648081431</v>
      </c>
      <c r="F258" s="213">
        <f t="shared" si="30"/>
        <v>12.644440215650434</v>
      </c>
      <c r="G258" s="213">
        <f t="shared" si="31"/>
        <v>379.96735803369165</v>
      </c>
      <c r="H258" s="213">
        <f t="shared" si="32"/>
        <v>99.741431483844039</v>
      </c>
      <c r="I258" s="213">
        <f t="shared" si="33"/>
        <v>1756.7972512982294</v>
      </c>
    </row>
    <row r="259" spans="1:9">
      <c r="A259" s="219">
        <f t="shared" si="36"/>
        <v>250</v>
      </c>
      <c r="B259" s="213">
        <f t="shared" si="34"/>
        <v>24639.511216554321</v>
      </c>
      <c r="C259" s="213">
        <f t="shared" si="37"/>
        <v>75360.488783445675</v>
      </c>
      <c r="D259" s="213">
        <f t="shared" si="38"/>
        <v>945.98682475321868</v>
      </c>
      <c r="E259" s="213">
        <f t="shared" si="35"/>
        <v>318.45719681182453</v>
      </c>
      <c r="F259" s="213">
        <f t="shared" si="30"/>
        <v>12.644440215650434</v>
      </c>
      <c r="G259" s="213">
        <f t="shared" si="31"/>
        <v>378.39472990128752</v>
      </c>
      <c r="H259" s="213">
        <f t="shared" si="32"/>
        <v>99.328616599087965</v>
      </c>
      <c r="I259" s="213">
        <f t="shared" si="33"/>
        <v>1754.8118082810693</v>
      </c>
    </row>
    <row r="260" spans="1:9">
      <c r="A260" s="219">
        <f t="shared" si="36"/>
        <v>251</v>
      </c>
      <c r="B260" s="213">
        <f t="shared" si="34"/>
        <v>24961.949128326291</v>
      </c>
      <c r="C260" s="213">
        <f t="shared" si="37"/>
        <v>75038.050871673709</v>
      </c>
      <c r="D260" s="213">
        <f t="shared" si="38"/>
        <v>942.00610979307089</v>
      </c>
      <c r="E260" s="213">
        <f t="shared" si="35"/>
        <v>322.43791177197238</v>
      </c>
      <c r="F260" s="213">
        <f t="shared" si="30"/>
        <v>12.644440215650434</v>
      </c>
      <c r="G260" s="213">
        <f t="shared" si="31"/>
        <v>376.8024439172284</v>
      </c>
      <c r="H260" s="213">
        <f t="shared" si="32"/>
        <v>98.910641528272436</v>
      </c>
      <c r="I260" s="213">
        <f t="shared" si="33"/>
        <v>1752.8015472261945</v>
      </c>
    </row>
    <row r="261" spans="1:9">
      <c r="A261" s="219">
        <f t="shared" si="36"/>
        <v>252</v>
      </c>
      <c r="B261" s="213">
        <f t="shared" si="34"/>
        <v>25288.417513995406</v>
      </c>
      <c r="C261" s="213">
        <f t="shared" si="37"/>
        <v>74711.582486004598</v>
      </c>
      <c r="D261" s="213">
        <f t="shared" si="38"/>
        <v>937.9756358959213</v>
      </c>
      <c r="E261" s="213">
        <f t="shared" si="35"/>
        <v>326.46838566912197</v>
      </c>
      <c r="F261" s="213">
        <f t="shared" si="30"/>
        <v>12.644440215650434</v>
      </c>
      <c r="G261" s="213">
        <f t="shared" si="31"/>
        <v>375.19025435836858</v>
      </c>
      <c r="H261" s="213">
        <f t="shared" si="32"/>
        <v>98.487441769071737</v>
      </c>
      <c r="I261" s="213">
        <f t="shared" si="33"/>
        <v>1750.7661579081339</v>
      </c>
    </row>
    <row r="262" spans="1:9">
      <c r="A262" s="219">
        <f t="shared" si="36"/>
        <v>253</v>
      </c>
      <c r="B262" s="213">
        <f t="shared" si="34"/>
        <v>25618.966754485387</v>
      </c>
      <c r="C262" s="213">
        <f t="shared" si="37"/>
        <v>74381.033245514613</v>
      </c>
      <c r="D262" s="213">
        <f t="shared" si="38"/>
        <v>933.89478107505738</v>
      </c>
      <c r="E262" s="213">
        <f t="shared" si="35"/>
        <v>330.54924048998595</v>
      </c>
      <c r="F262" s="213">
        <f t="shared" si="30"/>
        <v>12.644440215650434</v>
      </c>
      <c r="G262" s="213">
        <f t="shared" si="31"/>
        <v>373.55791243002301</v>
      </c>
      <c r="H262" s="213">
        <f t="shared" si="32"/>
        <v>98.058952012881022</v>
      </c>
      <c r="I262" s="213">
        <f t="shared" si="33"/>
        <v>1748.7053262235977</v>
      </c>
    </row>
    <row r="263" spans="1:9">
      <c r="A263" s="219">
        <f t="shared" si="36"/>
        <v>254</v>
      </c>
      <c r="B263" s="213">
        <f t="shared" si="34"/>
        <v>25953.647860481509</v>
      </c>
      <c r="C263" s="213">
        <f t="shared" si="37"/>
        <v>74046.352139518494</v>
      </c>
      <c r="D263" s="213">
        <f t="shared" si="38"/>
        <v>929.76291556893261</v>
      </c>
      <c r="E263" s="213">
        <f t="shared" si="35"/>
        <v>334.68110599611072</v>
      </c>
      <c r="F263" s="213">
        <f t="shared" si="30"/>
        <v>12.644440215650434</v>
      </c>
      <c r="G263" s="213">
        <f t="shared" si="31"/>
        <v>371.90516622757309</v>
      </c>
      <c r="H263" s="213">
        <f t="shared" si="32"/>
        <v>97.625106134737919</v>
      </c>
      <c r="I263" s="213">
        <f t="shared" si="33"/>
        <v>1746.6187341430048</v>
      </c>
    </row>
    <row r="264" spans="1:9">
      <c r="A264" s="219">
        <f t="shared" si="36"/>
        <v>255</v>
      </c>
      <c r="B264" s="213">
        <f t="shared" si="34"/>
        <v>26292.512480302568</v>
      </c>
      <c r="C264" s="213">
        <f t="shared" si="37"/>
        <v>73707.487519697432</v>
      </c>
      <c r="D264" s="213">
        <f t="shared" si="38"/>
        <v>925.57940174398107</v>
      </c>
      <c r="E264" s="213">
        <f t="shared" si="35"/>
        <v>338.86461982106221</v>
      </c>
      <c r="F264" s="213">
        <f t="shared" si="30"/>
        <v>12.644440215650434</v>
      </c>
      <c r="G264" s="213">
        <f t="shared" si="31"/>
        <v>370.23176069759251</v>
      </c>
      <c r="H264" s="213">
        <f t="shared" si="32"/>
        <v>97.185837183118011</v>
      </c>
      <c r="I264" s="213">
        <f t="shared" si="33"/>
        <v>1744.5060596614044</v>
      </c>
    </row>
    <row r="265" spans="1:9">
      <c r="A265" s="219">
        <f t="shared" si="36"/>
        <v>256</v>
      </c>
      <c r="B265" s="213">
        <f t="shared" si="34"/>
        <v>26635.612907871393</v>
      </c>
      <c r="C265" s="213">
        <f t="shared" si="37"/>
        <v>73364.3870921286</v>
      </c>
      <c r="D265" s="213">
        <f t="shared" si="38"/>
        <v>921.34359399621781</v>
      </c>
      <c r="E265" s="213">
        <f t="shared" si="35"/>
        <v>343.10042756882547</v>
      </c>
      <c r="F265" s="213">
        <f t="shared" si="30"/>
        <v>12.644440215650434</v>
      </c>
      <c r="G265" s="213">
        <f t="shared" si="31"/>
        <v>368.53743759848714</v>
      </c>
      <c r="H265" s="213">
        <f t="shared" si="32"/>
        <v>96.741077369602863</v>
      </c>
      <c r="I265" s="213">
        <f t="shared" si="33"/>
        <v>1742.3669767487836</v>
      </c>
    </row>
    <row r="266" spans="1:9">
      <c r="A266" s="219">
        <f t="shared" si="36"/>
        <v>257</v>
      </c>
      <c r="B266" s="213">
        <f t="shared" si="34"/>
        <v>26983.002090784827</v>
      </c>
      <c r="C266" s="213">
        <f t="shared" si="37"/>
        <v>73016.997909215177</v>
      </c>
      <c r="D266" s="213">
        <f t="shared" si="38"/>
        <v>917.05483865160738</v>
      </c>
      <c r="E266" s="213">
        <f t="shared" si="35"/>
        <v>347.38918291343577</v>
      </c>
      <c r="F266" s="213">
        <f t="shared" ref="F266:F329" si="39">IF(A266="","",IF(ISERROR($E$5/100*$I$6),"",($E$5/100*$I$6)))</f>
        <v>12.644440215650434</v>
      </c>
      <c r="G266" s="213">
        <f t="shared" ref="G266:G329" si="40">IF(ISERROR($E$6/100*C265),"",($E$6/100*C265))</f>
        <v>366.82193546064303</v>
      </c>
      <c r="H266" s="213">
        <f t="shared" ref="H266:H329" si="41">IF(ISERROR($G$5/100*D265),"",($G$5/100*D266))</f>
        <v>96.290758058418774</v>
      </c>
      <c r="I266" s="213">
        <f t="shared" ref="I266:I329" si="42">IF(ISERROR($I$6+F266+G266),"",($I$6+F266+G266+H266))</f>
        <v>1740.2011552997556</v>
      </c>
    </row>
    <row r="267" spans="1:9">
      <c r="A267" s="219">
        <f t="shared" si="36"/>
        <v>258</v>
      </c>
      <c r="B267" s="213">
        <f t="shared" ref="B267:B330" si="43">IF(ISERROR($E$10*(POWER(1+$F$2,A267)-1)/$F$2),"",($E$10*(POWER(1+$F$2,A267)-1)/$F$2))</f>
        <v>27334.733638484689</v>
      </c>
      <c r="C267" s="213">
        <f t="shared" si="37"/>
        <v>72665.266361515314</v>
      </c>
      <c r="D267" s="213">
        <f t="shared" si="38"/>
        <v>912.71247386518962</v>
      </c>
      <c r="E267" s="213">
        <f t="shared" ref="E267:E330" si="44">IF(ISERROR($E$10*POWER(1+$F$2,A266)),"",($E$10*POWER(1+$F$2,A266)))</f>
        <v>351.73154769985371</v>
      </c>
      <c r="F267" s="213">
        <f t="shared" si="39"/>
        <v>12.644440215650434</v>
      </c>
      <c r="G267" s="213">
        <f t="shared" si="40"/>
        <v>365.08498954607592</v>
      </c>
      <c r="H267" s="213">
        <f t="shared" si="41"/>
        <v>95.834809755844901</v>
      </c>
      <c r="I267" s="213">
        <f t="shared" si="42"/>
        <v>1738.0082610826146</v>
      </c>
    </row>
    <row r="268" spans="1:9">
      <c r="A268" s="219">
        <f t="shared" si="36"/>
        <v>259</v>
      </c>
      <c r="B268" s="213">
        <f t="shared" si="43"/>
        <v>27690.861830530783</v>
      </c>
      <c r="C268" s="213">
        <f t="shared" si="37"/>
        <v>72309.138169469225</v>
      </c>
      <c r="D268" s="213">
        <f t="shared" si="38"/>
        <v>908.31582951894131</v>
      </c>
      <c r="E268" s="213">
        <f t="shared" si="44"/>
        <v>356.12819204610196</v>
      </c>
      <c r="F268" s="213">
        <f t="shared" si="39"/>
        <v>12.644440215650434</v>
      </c>
      <c r="G268" s="213">
        <f t="shared" si="40"/>
        <v>363.32633180757659</v>
      </c>
      <c r="H268" s="213">
        <f t="shared" si="41"/>
        <v>95.373162099488837</v>
      </c>
      <c r="I268" s="213">
        <f t="shared" si="42"/>
        <v>1735.787955687759</v>
      </c>
    </row>
    <row r="269" spans="1:9">
      <c r="A269" s="219">
        <f t="shared" si="36"/>
        <v>260</v>
      </c>
      <c r="B269" s="213">
        <f t="shared" si="43"/>
        <v>28051.441624977466</v>
      </c>
      <c r="C269" s="213">
        <f t="shared" si="37"/>
        <v>71948.558375022534</v>
      </c>
      <c r="D269" s="213">
        <f t="shared" si="38"/>
        <v>903.86422711836519</v>
      </c>
      <c r="E269" s="213">
        <f t="shared" si="44"/>
        <v>360.57979444667814</v>
      </c>
      <c r="F269" s="213">
        <f t="shared" si="39"/>
        <v>12.644440215650434</v>
      </c>
      <c r="G269" s="213">
        <f t="shared" si="40"/>
        <v>361.54569084734612</v>
      </c>
      <c r="H269" s="213">
        <f t="shared" si="41"/>
        <v>94.90574384742834</v>
      </c>
      <c r="I269" s="213">
        <f t="shared" si="42"/>
        <v>1733.5398964754681</v>
      </c>
    </row>
    <row r="270" spans="1:9">
      <c r="A270" s="219">
        <f t="shared" si="36"/>
        <v>261</v>
      </c>
      <c r="B270" s="213">
        <f t="shared" si="43"/>
        <v>28416.528666854723</v>
      </c>
      <c r="C270" s="213">
        <f t="shared" si="37"/>
        <v>71583.47133314528</v>
      </c>
      <c r="D270" s="213">
        <f t="shared" si="38"/>
        <v>899.35697968778163</v>
      </c>
      <c r="E270" s="213">
        <f t="shared" si="44"/>
        <v>365.0870418772617</v>
      </c>
      <c r="F270" s="213">
        <f t="shared" si="39"/>
        <v>12.644440215650434</v>
      </c>
      <c r="G270" s="213">
        <f t="shared" si="40"/>
        <v>359.74279187511269</v>
      </c>
      <c r="H270" s="213">
        <f t="shared" si="41"/>
        <v>94.432482867217061</v>
      </c>
      <c r="I270" s="213">
        <f t="shared" si="42"/>
        <v>1731.2637365230235</v>
      </c>
    </row>
    <row r="271" spans="1:9">
      <c r="A271" s="219">
        <f t="shared" si="36"/>
        <v>262</v>
      </c>
      <c r="B271" s="213">
        <f t="shared" si="43"/>
        <v>28786.17929675545</v>
      </c>
      <c r="C271" s="213">
        <f t="shared" si="37"/>
        <v>71213.82070324455</v>
      </c>
      <c r="D271" s="213">
        <f t="shared" si="38"/>
        <v>894.79339166431589</v>
      </c>
      <c r="E271" s="213">
        <f t="shared" si="44"/>
        <v>369.65062990072738</v>
      </c>
      <c r="F271" s="213">
        <f t="shared" si="39"/>
        <v>12.644440215650434</v>
      </c>
      <c r="G271" s="213">
        <f t="shared" si="40"/>
        <v>357.9173566657264</v>
      </c>
      <c r="H271" s="213">
        <f t="shared" si="41"/>
        <v>93.953306124753169</v>
      </c>
      <c r="I271" s="213">
        <f t="shared" si="42"/>
        <v>1728.9591245711733</v>
      </c>
    </row>
    <row r="272" spans="1:9">
      <c r="A272" s="219">
        <f t="shared" si="36"/>
        <v>263</v>
      </c>
      <c r="B272" s="213">
        <f t="shared" si="43"/>
        <v>29160.450559529934</v>
      </c>
      <c r="C272" s="213">
        <f t="shared" si="37"/>
        <v>70839.549440470058</v>
      </c>
      <c r="D272" s="213">
        <f t="shared" si="38"/>
        <v>890.17275879055683</v>
      </c>
      <c r="E272" s="213">
        <f t="shared" si="44"/>
        <v>374.2712627744865</v>
      </c>
      <c r="F272" s="213">
        <f t="shared" si="39"/>
        <v>12.644440215650434</v>
      </c>
      <c r="G272" s="213">
        <f t="shared" si="40"/>
        <v>356.06910351622275</v>
      </c>
      <c r="H272" s="213">
        <f t="shared" si="41"/>
        <v>93.468139673008466</v>
      </c>
      <c r="I272" s="213">
        <f t="shared" si="42"/>
        <v>1726.6257049699248</v>
      </c>
    </row>
    <row r="273" spans="1:9">
      <c r="A273" s="219">
        <f t="shared" si="36"/>
        <v>264</v>
      </c>
      <c r="B273" s="213">
        <f t="shared" si="43"/>
        <v>29539.400213089106</v>
      </c>
      <c r="C273" s="213">
        <f t="shared" si="37"/>
        <v>70460.599786910898</v>
      </c>
      <c r="D273" s="213">
        <f t="shared" si="38"/>
        <v>885.49436800587569</v>
      </c>
      <c r="E273" s="213">
        <f t="shared" si="44"/>
        <v>378.94965355916753</v>
      </c>
      <c r="F273" s="213">
        <f t="shared" si="39"/>
        <v>12.644440215650434</v>
      </c>
      <c r="G273" s="213">
        <f t="shared" si="40"/>
        <v>354.19774720235029</v>
      </c>
      <c r="H273" s="213">
        <f t="shared" si="41"/>
        <v>92.976908640616941</v>
      </c>
      <c r="I273" s="213">
        <f t="shared" si="42"/>
        <v>1724.2631176236609</v>
      </c>
    </row>
    <row r="274" spans="1:9">
      <c r="A274" s="219">
        <f t="shared" si="36"/>
        <v>265</v>
      </c>
      <c r="B274" s="213">
        <f t="shared" si="43"/>
        <v>29923.086737317761</v>
      </c>
      <c r="C274" s="213">
        <f t="shared" si="37"/>
        <v>70076.913262682239</v>
      </c>
      <c r="D274" s="213">
        <f t="shared" si="38"/>
        <v>880.75749733638611</v>
      </c>
      <c r="E274" s="213">
        <f t="shared" si="44"/>
        <v>383.68652422865716</v>
      </c>
      <c r="F274" s="213">
        <f t="shared" si="39"/>
        <v>12.644440215650434</v>
      </c>
      <c r="G274" s="213">
        <f t="shared" si="40"/>
        <v>352.30299893455452</v>
      </c>
      <c r="H274" s="213">
        <f t="shared" si="41"/>
        <v>92.479537220320537</v>
      </c>
      <c r="I274" s="213">
        <f t="shared" si="42"/>
        <v>1721.8709979355688</v>
      </c>
    </row>
    <row r="275" spans="1:9">
      <c r="A275" s="219">
        <f t="shared" si="36"/>
        <v>266</v>
      </c>
      <c r="B275" s="213">
        <f t="shared" si="43"/>
        <v>30311.56934309928</v>
      </c>
      <c r="C275" s="213">
        <f t="shared" si="37"/>
        <v>69688.430656900717</v>
      </c>
      <c r="D275" s="213">
        <f t="shared" si="38"/>
        <v>875.96141578352797</v>
      </c>
      <c r="E275" s="213">
        <f t="shared" si="44"/>
        <v>388.48260578151536</v>
      </c>
      <c r="F275" s="213">
        <f t="shared" si="39"/>
        <v>12.644440215650434</v>
      </c>
      <c r="G275" s="213">
        <f t="shared" si="40"/>
        <v>350.3845663134112</v>
      </c>
      <c r="H275" s="213">
        <f t="shared" si="41"/>
        <v>91.975948657270436</v>
      </c>
      <c r="I275" s="213">
        <f t="shared" si="42"/>
        <v>1719.4489767513753</v>
      </c>
    </row>
    <row r="276" spans="1:9">
      <c r="A276" s="219">
        <f t="shared" si="36"/>
        <v>267</v>
      </c>
      <c r="B276" s="213">
        <f t="shared" si="43"/>
        <v>30704.907981453056</v>
      </c>
      <c r="C276" s="213">
        <f t="shared" si="37"/>
        <v>69295.092018546944</v>
      </c>
      <c r="D276" s="213">
        <f t="shared" si="38"/>
        <v>871.10538321125887</v>
      </c>
      <c r="E276" s="213">
        <f t="shared" si="44"/>
        <v>393.33863835378435</v>
      </c>
      <c r="F276" s="213">
        <f t="shared" si="39"/>
        <v>12.644440215650434</v>
      </c>
      <c r="G276" s="213">
        <f t="shared" si="40"/>
        <v>348.4421532845036</v>
      </c>
      <c r="H276" s="213">
        <f t="shared" si="41"/>
        <v>91.466065237182178</v>
      </c>
      <c r="I276" s="213">
        <f t="shared" si="42"/>
        <v>1716.9966803023794</v>
      </c>
    </row>
    <row r="277" spans="1:9">
      <c r="A277" s="219">
        <f t="shared" si="36"/>
        <v>268</v>
      </c>
      <c r="B277" s="213">
        <f t="shared" si="43"/>
        <v>31103.163352786265</v>
      </c>
      <c r="C277" s="213">
        <f t="shared" si="37"/>
        <v>68896.836647213728</v>
      </c>
      <c r="D277" s="213">
        <f t="shared" si="38"/>
        <v>866.18865023183673</v>
      </c>
      <c r="E277" s="213">
        <f t="shared" si="44"/>
        <v>398.25537133320654</v>
      </c>
      <c r="F277" s="213">
        <f t="shared" si="39"/>
        <v>12.644440215650434</v>
      </c>
      <c r="G277" s="213">
        <f t="shared" si="40"/>
        <v>346.47546009273475</v>
      </c>
      <c r="H277" s="213">
        <f t="shared" si="41"/>
        <v>90.949808274342857</v>
      </c>
      <c r="I277" s="213">
        <f t="shared" si="42"/>
        <v>1714.5137301477712</v>
      </c>
    </row>
    <row r="278" spans="1:9">
      <c r="A278" s="219">
        <f t="shared" si="36"/>
        <v>269</v>
      </c>
      <c r="B278" s="213">
        <f t="shared" si="43"/>
        <v>31506.396916261136</v>
      </c>
      <c r="C278" s="213">
        <f t="shared" si="37"/>
        <v>68493.603083738868</v>
      </c>
      <c r="D278" s="213">
        <f t="shared" si="38"/>
        <v>861.21045809017153</v>
      </c>
      <c r="E278" s="213">
        <f t="shared" si="44"/>
        <v>403.23356347487169</v>
      </c>
      <c r="F278" s="213">
        <f t="shared" si="39"/>
        <v>12.644440215650434</v>
      </c>
      <c r="G278" s="213">
        <f t="shared" si="40"/>
        <v>344.48418323606865</v>
      </c>
      <c r="H278" s="213">
        <f t="shared" si="41"/>
        <v>90.427098099468012</v>
      </c>
      <c r="I278" s="213">
        <f t="shared" si="42"/>
        <v>1711.9997431162303</v>
      </c>
    </row>
    <row r="279" spans="1:9">
      <c r="A279" s="219">
        <f t="shared" si="36"/>
        <v>270</v>
      </c>
      <c r="B279" s="213">
        <f t="shared" si="43"/>
        <v>31914.670899279448</v>
      </c>
      <c r="C279" s="213">
        <f t="shared" si="37"/>
        <v>68085.329100720555</v>
      </c>
      <c r="D279" s="213">
        <f t="shared" si="38"/>
        <v>856.17003854673578</v>
      </c>
      <c r="E279" s="213">
        <f t="shared" si="44"/>
        <v>408.27398301830755</v>
      </c>
      <c r="F279" s="213">
        <f t="shared" si="39"/>
        <v>12.644440215650434</v>
      </c>
      <c r="G279" s="213">
        <f t="shared" si="40"/>
        <v>342.46801541869434</v>
      </c>
      <c r="H279" s="213">
        <f t="shared" si="41"/>
        <v>89.89785404740725</v>
      </c>
      <c r="I279" s="213">
        <f t="shared" si="42"/>
        <v>1709.4543312467954</v>
      </c>
    </row>
    <row r="280" spans="1:9">
      <c r="A280" s="219">
        <f t="shared" si="36"/>
        <v>271</v>
      </c>
      <c r="B280" s="213">
        <f t="shared" si="43"/>
        <v>32328.048307085475</v>
      </c>
      <c r="C280" s="213">
        <f t="shared" si="37"/>
        <v>67671.951692914532</v>
      </c>
      <c r="D280" s="213">
        <f t="shared" si="38"/>
        <v>851.06661375900683</v>
      </c>
      <c r="E280" s="213">
        <f t="shared" si="44"/>
        <v>413.37740780603644</v>
      </c>
      <c r="F280" s="213">
        <f t="shared" si="39"/>
        <v>12.644440215650434</v>
      </c>
      <c r="G280" s="213">
        <f t="shared" si="40"/>
        <v>340.4266455036028</v>
      </c>
      <c r="H280" s="213">
        <f t="shared" si="41"/>
        <v>89.361994444695711</v>
      </c>
      <c r="I280" s="213">
        <f t="shared" si="42"/>
        <v>1706.8771017289921</v>
      </c>
    </row>
    <row r="281" spans="1:9">
      <c r="A281" s="219">
        <f t="shared" si="36"/>
        <v>272</v>
      </c>
      <c r="B281" s="213">
        <f t="shared" si="43"/>
        <v>32746.592932489097</v>
      </c>
      <c r="C281" s="213">
        <f t="shared" si="37"/>
        <v>67253.407067510911</v>
      </c>
      <c r="D281" s="213">
        <f t="shared" si="38"/>
        <v>845.89939616143158</v>
      </c>
      <c r="E281" s="213">
        <f t="shared" si="44"/>
        <v>418.5446254036118</v>
      </c>
      <c r="F281" s="213">
        <f t="shared" si="39"/>
        <v>12.644440215650434</v>
      </c>
      <c r="G281" s="213">
        <f t="shared" si="40"/>
        <v>338.35975846457268</v>
      </c>
      <c r="H281" s="213">
        <f t="shared" si="41"/>
        <v>88.819436596950311</v>
      </c>
      <c r="I281" s="213">
        <f t="shared" si="42"/>
        <v>1704.2676568422166</v>
      </c>
    </row>
    <row r="282" spans="1:9">
      <c r="A282" s="219">
        <f t="shared" ref="A282:A345" si="45">IF(A281="","",IF(A281+1&gt;$C$5,"",A281+1))</f>
        <v>273</v>
      </c>
      <c r="B282" s="213">
        <f t="shared" si="43"/>
        <v>33170.369365710249</v>
      </c>
      <c r="C282" s="213">
        <f t="shared" si="37"/>
        <v>66829.630634289759</v>
      </c>
      <c r="D282" s="213">
        <f t="shared" si="38"/>
        <v>840.66758834388634</v>
      </c>
      <c r="E282" s="213">
        <f t="shared" si="44"/>
        <v>423.77643322115705</v>
      </c>
      <c r="F282" s="213">
        <f t="shared" si="39"/>
        <v>12.644440215650434</v>
      </c>
      <c r="G282" s="213">
        <f t="shared" si="40"/>
        <v>336.26703533755455</v>
      </c>
      <c r="H282" s="213">
        <f t="shared" si="41"/>
        <v>88.270096776108062</v>
      </c>
      <c r="I282" s="213">
        <f t="shared" si="42"/>
        <v>1701.6255938943564</v>
      </c>
    </row>
    <row r="283" spans="1:9">
      <c r="A283" s="219">
        <f t="shared" si="45"/>
        <v>274</v>
      </c>
      <c r="B283" s="213">
        <f t="shared" si="43"/>
        <v>33599.443004346678</v>
      </c>
      <c r="C283" s="213">
        <f t="shared" si="37"/>
        <v>66400.556995653315</v>
      </c>
      <c r="D283" s="213">
        <f t="shared" si="38"/>
        <v>835.37038292862189</v>
      </c>
      <c r="E283" s="213">
        <f t="shared" si="44"/>
        <v>429.07363863642149</v>
      </c>
      <c r="F283" s="213">
        <f t="shared" si="39"/>
        <v>12.644440215650434</v>
      </c>
      <c r="G283" s="213">
        <f t="shared" si="40"/>
        <v>334.14815317144883</v>
      </c>
      <c r="H283" s="213">
        <f t="shared" si="41"/>
        <v>87.713890207505301</v>
      </c>
      <c r="I283" s="213">
        <f t="shared" si="42"/>
        <v>1698.9505051596479</v>
      </c>
    </row>
    <row r="284" spans="1:9">
      <c r="A284" s="219">
        <f t="shared" si="45"/>
        <v>275</v>
      </c>
      <c r="B284" s="213">
        <f t="shared" si="43"/>
        <v>34033.880063466044</v>
      </c>
      <c r="C284" s="213">
        <f t="shared" si="37"/>
        <v>65966.119936533956</v>
      </c>
      <c r="D284" s="213">
        <f t="shared" si="38"/>
        <v>830.00696244566632</v>
      </c>
      <c r="E284" s="213">
        <f t="shared" si="44"/>
        <v>434.43705911937678</v>
      </c>
      <c r="F284" s="213">
        <f t="shared" si="39"/>
        <v>12.644440215650434</v>
      </c>
      <c r="G284" s="213">
        <f t="shared" si="40"/>
        <v>332.00278497826656</v>
      </c>
      <c r="H284" s="213">
        <f t="shared" si="41"/>
        <v>87.150731056794953</v>
      </c>
      <c r="I284" s="213">
        <f t="shared" si="42"/>
        <v>1696.2419778157553</v>
      </c>
    </row>
    <row r="285" spans="1:9">
      <c r="A285" s="219">
        <f t="shared" si="45"/>
        <v>276</v>
      </c>
      <c r="B285" s="213">
        <f t="shared" si="43"/>
        <v>34473.747585824414</v>
      </c>
      <c r="C285" s="213">
        <f t="shared" si="37"/>
        <v>65526.252414175586</v>
      </c>
      <c r="D285" s="213">
        <f t="shared" si="38"/>
        <v>824.57649920667438</v>
      </c>
      <c r="E285" s="213">
        <f t="shared" si="44"/>
        <v>439.86752235836889</v>
      </c>
      <c r="F285" s="213">
        <f t="shared" si="39"/>
        <v>12.644440215650434</v>
      </c>
      <c r="G285" s="213">
        <f t="shared" si="40"/>
        <v>329.8305996826698</v>
      </c>
      <c r="H285" s="213">
        <f t="shared" si="41"/>
        <v>86.580532416700805</v>
      </c>
      <c r="I285" s="213">
        <f t="shared" si="42"/>
        <v>1693.4995938800644</v>
      </c>
    </row>
    <row r="286" spans="1:9">
      <c r="A286" s="219">
        <f t="shared" si="45"/>
        <v>277</v>
      </c>
      <c r="B286" s="213">
        <f t="shared" si="43"/>
        <v>34919.113452212259</v>
      </c>
      <c r="C286" s="213">
        <f t="shared" si="37"/>
        <v>65080.886547787741</v>
      </c>
      <c r="D286" s="213">
        <f t="shared" si="38"/>
        <v>819.07815517719473</v>
      </c>
      <c r="E286" s="213">
        <f t="shared" si="44"/>
        <v>445.36586638784854</v>
      </c>
      <c r="F286" s="213">
        <f t="shared" si="39"/>
        <v>12.644440215650434</v>
      </c>
      <c r="G286" s="213">
        <f t="shared" si="40"/>
        <v>327.63126207087794</v>
      </c>
      <c r="H286" s="213">
        <f t="shared" si="41"/>
        <v>86.003206293605444</v>
      </c>
      <c r="I286" s="213">
        <f t="shared" si="42"/>
        <v>1690.7229301451771</v>
      </c>
    </row>
    <row r="287" spans="1:9">
      <c r="A287" s="219">
        <f t="shared" si="45"/>
        <v>278</v>
      </c>
      <c r="B287" s="213">
        <f t="shared" si="43"/>
        <v>35370.046391929958</v>
      </c>
      <c r="C287" s="213">
        <f t="shared" si="37"/>
        <v>64629.953608070042</v>
      </c>
      <c r="D287" s="213">
        <f t="shared" si="38"/>
        <v>813.51108184734665</v>
      </c>
      <c r="E287" s="213">
        <f t="shared" si="44"/>
        <v>450.93293971769663</v>
      </c>
      <c r="F287" s="213">
        <f t="shared" si="39"/>
        <v>12.644440215650434</v>
      </c>
      <c r="G287" s="213">
        <f t="shared" si="40"/>
        <v>325.40443273893874</v>
      </c>
      <c r="H287" s="213">
        <f t="shared" si="41"/>
        <v>85.418663593971388</v>
      </c>
      <c r="I287" s="213">
        <f t="shared" si="42"/>
        <v>1687.9115581136039</v>
      </c>
    </row>
    <row r="288" spans="1:9">
      <c r="A288" s="219">
        <f t="shared" si="45"/>
        <v>279</v>
      </c>
      <c r="B288" s="213">
        <f t="shared" si="43"/>
        <v>35826.615993394124</v>
      </c>
      <c r="C288" s="213">
        <f t="shared" si="37"/>
        <v>64173.384006605876</v>
      </c>
      <c r="D288" s="213">
        <f t="shared" si="38"/>
        <v>807.87442010087545</v>
      </c>
      <c r="E288" s="213">
        <f t="shared" si="44"/>
        <v>456.56960146416782</v>
      </c>
      <c r="F288" s="213">
        <f t="shared" si="39"/>
        <v>12.644440215650434</v>
      </c>
      <c r="G288" s="213">
        <f t="shared" si="40"/>
        <v>323.14976804035024</v>
      </c>
      <c r="H288" s="213">
        <f t="shared" si="41"/>
        <v>84.826814110591926</v>
      </c>
      <c r="I288" s="213">
        <f t="shared" si="42"/>
        <v>1685.0650439316357</v>
      </c>
    </row>
    <row r="289" spans="1:9">
      <c r="A289" s="219">
        <f t="shared" si="45"/>
        <v>280</v>
      </c>
      <c r="B289" s="213">
        <f t="shared" si="43"/>
        <v>36288.892714876602</v>
      </c>
      <c r="C289" s="213">
        <f t="shared" ref="C289:C352" si="46">IF(ISERROR($C$4-B289),"",($C$4-B289))</f>
        <v>63711.107285123398</v>
      </c>
      <c r="D289" s="213">
        <f t="shared" ref="D289:D352" si="47">IF(ISERROR($F$2*C288),"",($F$2*C288))</f>
        <v>802.16730008257343</v>
      </c>
      <c r="E289" s="213">
        <f t="shared" si="44"/>
        <v>462.2767214824699</v>
      </c>
      <c r="F289" s="213">
        <f t="shared" si="39"/>
        <v>12.644440215650434</v>
      </c>
      <c r="G289" s="213">
        <f t="shared" si="40"/>
        <v>320.86692003302937</v>
      </c>
      <c r="H289" s="213">
        <f t="shared" si="41"/>
        <v>84.227566508670208</v>
      </c>
      <c r="I289" s="213">
        <f t="shared" si="42"/>
        <v>1682.1829483223933</v>
      </c>
    </row>
    <row r="290" spans="1:9">
      <c r="A290" s="219">
        <f t="shared" si="45"/>
        <v>281</v>
      </c>
      <c r="B290" s="213">
        <f t="shared" si="43"/>
        <v>36756.947895377591</v>
      </c>
      <c r="C290" s="213">
        <f t="shared" si="46"/>
        <v>63243.052104622409</v>
      </c>
      <c r="D290" s="213">
        <f t="shared" si="47"/>
        <v>796.38884106404237</v>
      </c>
      <c r="E290" s="213">
        <f t="shared" si="44"/>
        <v>468.05518050100085</v>
      </c>
      <c r="F290" s="213">
        <f t="shared" si="39"/>
        <v>12.644440215650434</v>
      </c>
      <c r="G290" s="213">
        <f t="shared" si="40"/>
        <v>318.55553642561699</v>
      </c>
      <c r="H290" s="213">
        <f t="shared" si="41"/>
        <v>83.620828311724452</v>
      </c>
      <c r="I290" s="213">
        <f t="shared" si="42"/>
        <v>1679.2648265180351</v>
      </c>
    </row>
    <row r="291" spans="1:9">
      <c r="A291" s="219">
        <f t="shared" si="45"/>
        <v>282</v>
      </c>
      <c r="B291" s="213">
        <f t="shared" si="43"/>
        <v>37230.853765634871</v>
      </c>
      <c r="C291" s="213">
        <f t="shared" si="46"/>
        <v>62769.146234365129</v>
      </c>
      <c r="D291" s="213">
        <f t="shared" si="47"/>
        <v>790.53815130778003</v>
      </c>
      <c r="E291" s="213">
        <f t="shared" si="44"/>
        <v>473.90587025726325</v>
      </c>
      <c r="F291" s="213">
        <f t="shared" si="39"/>
        <v>12.644440215650434</v>
      </c>
      <c r="G291" s="213">
        <f t="shared" si="40"/>
        <v>316.21526052311208</v>
      </c>
      <c r="H291" s="213">
        <f t="shared" si="41"/>
        <v>83.006505887316905</v>
      </c>
      <c r="I291" s="213">
        <f t="shared" si="42"/>
        <v>1676.3102281911229</v>
      </c>
    </row>
    <row r="292" spans="1:9">
      <c r="A292" s="219">
        <f t="shared" si="45"/>
        <v>283</v>
      </c>
      <c r="B292" s="213">
        <f t="shared" si="43"/>
        <v>37710.683459270331</v>
      </c>
      <c r="C292" s="213">
        <f t="shared" si="46"/>
        <v>62289.316540729669</v>
      </c>
      <c r="D292" s="213">
        <f t="shared" si="47"/>
        <v>784.61432792956407</v>
      </c>
      <c r="E292" s="213">
        <f t="shared" si="44"/>
        <v>479.8296936354792</v>
      </c>
      <c r="F292" s="213">
        <f t="shared" si="39"/>
        <v>12.644440215650434</v>
      </c>
      <c r="G292" s="213">
        <f t="shared" si="40"/>
        <v>313.84573117182566</v>
      </c>
      <c r="H292" s="213">
        <f t="shared" si="41"/>
        <v>82.384504432604231</v>
      </c>
      <c r="I292" s="213">
        <f t="shared" si="42"/>
        <v>1673.3186973851236</v>
      </c>
    </row>
    <row r="293" spans="1:9">
      <c r="A293" s="219">
        <f t="shared" si="45"/>
        <v>284</v>
      </c>
      <c r="B293" s="213">
        <f t="shared" si="43"/>
        <v>38196.511024076259</v>
      </c>
      <c r="C293" s="213">
        <f t="shared" si="46"/>
        <v>61803.488975923741</v>
      </c>
      <c r="D293" s="213">
        <f t="shared" si="47"/>
        <v>778.61645675912075</v>
      </c>
      <c r="E293" s="213">
        <f t="shared" si="44"/>
        <v>485.82756480592246</v>
      </c>
      <c r="F293" s="213">
        <f t="shared" si="39"/>
        <v>12.644440215650434</v>
      </c>
      <c r="G293" s="213">
        <f t="shared" si="40"/>
        <v>311.44658270364835</v>
      </c>
      <c r="H293" s="213">
        <f t="shared" si="41"/>
        <v>81.754727959707679</v>
      </c>
      <c r="I293" s="213">
        <f t="shared" si="42"/>
        <v>1670.2897724440497</v>
      </c>
    </row>
    <row r="294" spans="1:9">
      <c r="A294" s="219">
        <f t="shared" si="45"/>
        <v>285</v>
      </c>
      <c r="B294" s="213">
        <f t="shared" si="43"/>
        <v>38688.411433442248</v>
      </c>
      <c r="C294" s="213">
        <f t="shared" si="46"/>
        <v>61311.588566557752</v>
      </c>
      <c r="D294" s="213">
        <f t="shared" si="47"/>
        <v>772.54361219904672</v>
      </c>
      <c r="E294" s="213">
        <f t="shared" si="44"/>
        <v>491.90040936599661</v>
      </c>
      <c r="F294" s="213">
        <f t="shared" si="39"/>
        <v>12.644440215650434</v>
      </c>
      <c r="G294" s="213">
        <f t="shared" si="40"/>
        <v>309.01744487961872</v>
      </c>
      <c r="H294" s="213">
        <f t="shared" si="41"/>
        <v>81.117079280899901</v>
      </c>
      <c r="I294" s="213">
        <f t="shared" si="42"/>
        <v>1667.2229859412123</v>
      </c>
    </row>
    <row r="295" spans="1:9">
      <c r="A295" s="219">
        <f t="shared" si="45"/>
        <v>286</v>
      </c>
      <c r="B295" s="213">
        <f t="shared" si="43"/>
        <v>39186.460597925332</v>
      </c>
      <c r="C295" s="213">
        <f t="shared" si="46"/>
        <v>60813.539402074668</v>
      </c>
      <c r="D295" s="213">
        <f t="shared" si="47"/>
        <v>766.39485708197185</v>
      </c>
      <c r="E295" s="213">
        <f t="shared" si="44"/>
        <v>498.04916448307148</v>
      </c>
      <c r="F295" s="213">
        <f t="shared" si="39"/>
        <v>12.644440215650434</v>
      </c>
      <c r="G295" s="213">
        <f t="shared" si="40"/>
        <v>306.55794283278874</v>
      </c>
      <c r="H295" s="213">
        <f t="shared" si="41"/>
        <v>80.471459993607041</v>
      </c>
      <c r="I295" s="213">
        <f t="shared" si="42"/>
        <v>1664.1178646070896</v>
      </c>
    </row>
    <row r="296" spans="1:9">
      <c r="A296" s="219">
        <f t="shared" si="45"/>
        <v>287</v>
      </c>
      <c r="B296" s="213">
        <f t="shared" si="43"/>
        <v>39690.735376964432</v>
      </c>
      <c r="C296" s="213">
        <f t="shared" si="46"/>
        <v>60309.264623035568</v>
      </c>
      <c r="D296" s="213">
        <f t="shared" si="47"/>
        <v>760.16924252593333</v>
      </c>
      <c r="E296" s="213">
        <f t="shared" si="44"/>
        <v>504.27477903911</v>
      </c>
      <c r="F296" s="213">
        <f t="shared" si="39"/>
        <v>12.644440215650434</v>
      </c>
      <c r="G296" s="213">
        <f t="shared" si="40"/>
        <v>304.06769701037337</v>
      </c>
      <c r="H296" s="213">
        <f t="shared" si="41"/>
        <v>79.817770465222992</v>
      </c>
      <c r="I296" s="213">
        <f t="shared" si="42"/>
        <v>1660.9739292562901</v>
      </c>
    </row>
    <row r="297" spans="1:9">
      <c r="A297" s="219">
        <f t="shared" si="45"/>
        <v>288</v>
      </c>
      <c r="B297" s="213">
        <f t="shared" si="43"/>
        <v>40201.313590741534</v>
      </c>
      <c r="C297" s="213">
        <f t="shared" si="46"/>
        <v>59798.686409258466</v>
      </c>
      <c r="D297" s="213">
        <f t="shared" si="47"/>
        <v>753.8658077879445</v>
      </c>
      <c r="E297" s="213">
        <f t="shared" si="44"/>
        <v>510.57821377709871</v>
      </c>
      <c r="F297" s="213">
        <f t="shared" si="39"/>
        <v>12.644440215650434</v>
      </c>
      <c r="G297" s="213">
        <f t="shared" si="40"/>
        <v>301.54632311517787</v>
      </c>
      <c r="H297" s="213">
        <f t="shared" si="41"/>
        <v>79.15590981773417</v>
      </c>
      <c r="I297" s="213">
        <f t="shared" si="42"/>
        <v>1657.7906947136059</v>
      </c>
    </row>
    <row r="298" spans="1:9">
      <c r="A298" s="219">
        <f t="shared" si="45"/>
        <v>289</v>
      </c>
      <c r="B298" s="213">
        <f t="shared" si="43"/>
        <v>40718.27403219085</v>
      </c>
      <c r="C298" s="213">
        <f t="shared" si="46"/>
        <v>59281.72596780915</v>
      </c>
      <c r="D298" s="213">
        <f t="shared" si="47"/>
        <v>747.48358011573077</v>
      </c>
      <c r="E298" s="213">
        <f t="shared" si="44"/>
        <v>516.9604414493125</v>
      </c>
      <c r="F298" s="213">
        <f t="shared" si="39"/>
        <v>12.644440215650434</v>
      </c>
      <c r="G298" s="213">
        <f t="shared" si="40"/>
        <v>298.99343204629236</v>
      </c>
      <c r="H298" s="213">
        <f t="shared" si="41"/>
        <v>78.485775912151723</v>
      </c>
      <c r="I298" s="213">
        <f t="shared" si="42"/>
        <v>1654.5676697391377</v>
      </c>
    </row>
    <row r="299" spans="1:9">
      <c r="A299" s="219">
        <f t="shared" si="45"/>
        <v>290</v>
      </c>
      <c r="B299" s="213">
        <f t="shared" si="43"/>
        <v>41241.696479158287</v>
      </c>
      <c r="C299" s="213">
        <f t="shared" si="46"/>
        <v>58758.303520841713</v>
      </c>
      <c r="D299" s="213">
        <f t="shared" si="47"/>
        <v>741.02157459761429</v>
      </c>
      <c r="E299" s="213">
        <f t="shared" si="44"/>
        <v>523.42244696742898</v>
      </c>
      <c r="F299" s="213">
        <f t="shared" si="39"/>
        <v>12.644440215650434</v>
      </c>
      <c r="G299" s="213">
        <f t="shared" si="40"/>
        <v>296.40862983904577</v>
      </c>
      <c r="H299" s="213">
        <f t="shared" si="41"/>
        <v>77.807265332749495</v>
      </c>
      <c r="I299" s="213">
        <f t="shared" si="42"/>
        <v>1651.3043569524889</v>
      </c>
    </row>
    <row r="300" spans="1:9">
      <c r="A300" s="219">
        <f t="shared" si="45"/>
        <v>291</v>
      </c>
      <c r="B300" s="213">
        <f t="shared" si="43"/>
        <v>41771.661706712795</v>
      </c>
      <c r="C300" s="213">
        <f t="shared" si="46"/>
        <v>58228.338293287205</v>
      </c>
      <c r="D300" s="213">
        <f t="shared" si="47"/>
        <v>734.47879401052137</v>
      </c>
      <c r="E300" s="213">
        <f t="shared" si="44"/>
        <v>529.9652275545219</v>
      </c>
      <c r="F300" s="213">
        <f t="shared" si="39"/>
        <v>12.644440215650434</v>
      </c>
      <c r="G300" s="213">
        <f t="shared" si="40"/>
        <v>293.79151760420859</v>
      </c>
      <c r="H300" s="213">
        <f t="shared" si="41"/>
        <v>77.120273371104744</v>
      </c>
      <c r="I300" s="213">
        <f t="shared" si="42"/>
        <v>1648.0002527560071</v>
      </c>
    </row>
    <row r="301" spans="1:9">
      <c r="A301" s="219">
        <f t="shared" si="45"/>
        <v>292</v>
      </c>
      <c r="B301" s="213">
        <f t="shared" si="43"/>
        <v>42308.251499611753</v>
      </c>
      <c r="C301" s="213">
        <f t="shared" si="46"/>
        <v>57691.748500388247</v>
      </c>
      <c r="D301" s="213">
        <f t="shared" si="47"/>
        <v>727.85422866608997</v>
      </c>
      <c r="E301" s="213">
        <f t="shared" si="44"/>
        <v>536.58979289895331</v>
      </c>
      <c r="F301" s="213">
        <f t="shared" si="39"/>
        <v>12.644440215650434</v>
      </c>
      <c r="G301" s="213">
        <f t="shared" si="40"/>
        <v>291.14169146643604</v>
      </c>
      <c r="H301" s="213">
        <f t="shared" si="41"/>
        <v>76.424694009939444</v>
      </c>
      <c r="I301" s="213">
        <f t="shared" si="42"/>
        <v>1644.6548472570692</v>
      </c>
    </row>
    <row r="302" spans="1:9">
      <c r="A302" s="219">
        <f t="shared" si="45"/>
        <v>293</v>
      </c>
      <c r="B302" s="213">
        <f t="shared" si="43"/>
        <v>42851.548664921931</v>
      </c>
      <c r="C302" s="213">
        <f t="shared" si="46"/>
        <v>57148.451335078069</v>
      </c>
      <c r="D302" s="213">
        <f t="shared" si="47"/>
        <v>721.14685625485299</v>
      </c>
      <c r="E302" s="213">
        <f t="shared" si="44"/>
        <v>543.29716531019028</v>
      </c>
      <c r="F302" s="213">
        <f t="shared" si="39"/>
        <v>12.644440215650434</v>
      </c>
      <c r="G302" s="213">
        <f t="shared" si="40"/>
        <v>288.45874250194123</v>
      </c>
      <c r="H302" s="213">
        <f t="shared" si="41"/>
        <v>75.72041990675956</v>
      </c>
      <c r="I302" s="213">
        <f t="shared" si="42"/>
        <v>1641.2676241893946</v>
      </c>
    </row>
    <row r="303" spans="1:9">
      <c r="A303" s="219">
        <f t="shared" si="45"/>
        <v>294</v>
      </c>
      <c r="B303" s="213">
        <f t="shared" si="43"/>
        <v>43401.63704479851</v>
      </c>
      <c r="C303" s="213">
        <f t="shared" si="46"/>
        <v>56598.36295520149</v>
      </c>
      <c r="D303" s="213">
        <f t="shared" si="47"/>
        <v>714.35564168847577</v>
      </c>
      <c r="E303" s="213">
        <f t="shared" si="44"/>
        <v>550.0883798765675</v>
      </c>
      <c r="F303" s="213">
        <f t="shared" si="39"/>
        <v>12.644440215650434</v>
      </c>
      <c r="G303" s="213">
        <f t="shared" si="40"/>
        <v>285.74225667539037</v>
      </c>
      <c r="H303" s="213">
        <f t="shared" si="41"/>
        <v>75.007342377289959</v>
      </c>
      <c r="I303" s="213">
        <f t="shared" si="42"/>
        <v>1637.8380608333739</v>
      </c>
    </row>
    <row r="304" spans="1:9">
      <c r="A304" s="219">
        <f t="shared" si="45"/>
        <v>295</v>
      </c>
      <c r="B304" s="213">
        <f t="shared" si="43"/>
        <v>43958.601529423526</v>
      </c>
      <c r="C304" s="213">
        <f t="shared" si="46"/>
        <v>56041.398470576474</v>
      </c>
      <c r="D304" s="213">
        <f t="shared" si="47"/>
        <v>707.47953694001853</v>
      </c>
      <c r="E304" s="213">
        <f t="shared" si="44"/>
        <v>556.96448462502474</v>
      </c>
      <c r="F304" s="213">
        <f t="shared" si="39"/>
        <v>12.644440215650434</v>
      </c>
      <c r="G304" s="213">
        <f t="shared" si="40"/>
        <v>282.99181477600746</v>
      </c>
      <c r="H304" s="213">
        <f t="shared" si="41"/>
        <v>74.285351378701947</v>
      </c>
      <c r="I304" s="213">
        <f t="shared" si="42"/>
        <v>1634.3656279354032</v>
      </c>
    </row>
    <row r="305" spans="1:9">
      <c r="A305" s="219">
        <f t="shared" si="45"/>
        <v>296</v>
      </c>
      <c r="B305" s="213">
        <f t="shared" si="43"/>
        <v>44522.528070106368</v>
      </c>
      <c r="C305" s="213">
        <f t="shared" si="46"/>
        <v>55477.471929893632</v>
      </c>
      <c r="D305" s="213">
        <f t="shared" si="47"/>
        <v>700.51748088220586</v>
      </c>
      <c r="E305" s="213">
        <f t="shared" si="44"/>
        <v>563.92654068283741</v>
      </c>
      <c r="F305" s="213">
        <f t="shared" si="39"/>
        <v>12.644440215650434</v>
      </c>
      <c r="G305" s="213">
        <f t="shared" si="40"/>
        <v>280.20699235288237</v>
      </c>
      <c r="H305" s="213">
        <f t="shared" si="41"/>
        <v>73.554335492631608</v>
      </c>
      <c r="I305" s="213">
        <f t="shared" si="42"/>
        <v>1630.8497896262079</v>
      </c>
    </row>
    <row r="306" spans="1:9">
      <c r="A306" s="219">
        <f t="shared" si="45"/>
        <v>297</v>
      </c>
      <c r="B306" s="213">
        <f t="shared" si="43"/>
        <v>45093.50369254774</v>
      </c>
      <c r="C306" s="213">
        <f t="shared" si="46"/>
        <v>54906.49630745226</v>
      </c>
      <c r="D306" s="213">
        <f t="shared" si="47"/>
        <v>693.46839912367034</v>
      </c>
      <c r="E306" s="213">
        <f t="shared" si="44"/>
        <v>570.97562244137293</v>
      </c>
      <c r="F306" s="213">
        <f t="shared" si="39"/>
        <v>12.644440215650434</v>
      </c>
      <c r="G306" s="213">
        <f t="shared" si="40"/>
        <v>277.38735964946818</v>
      </c>
      <c r="H306" s="213">
        <f t="shared" si="41"/>
        <v>72.814181907985386</v>
      </c>
      <c r="I306" s="213">
        <f t="shared" si="42"/>
        <v>1627.2900033381472</v>
      </c>
    </row>
    <row r="307" spans="1:9">
      <c r="A307" s="219">
        <f t="shared" si="45"/>
        <v>298</v>
      </c>
      <c r="B307" s="213">
        <f t="shared" si="43"/>
        <v>45671.616510269625</v>
      </c>
      <c r="C307" s="213">
        <f t="shared" si="46"/>
        <v>54328.383489730375</v>
      </c>
      <c r="D307" s="213">
        <f t="shared" si="47"/>
        <v>686.33120384315316</v>
      </c>
      <c r="E307" s="213">
        <f t="shared" si="44"/>
        <v>578.11281772189011</v>
      </c>
      <c r="F307" s="213">
        <f t="shared" si="39"/>
        <v>12.644440215650434</v>
      </c>
      <c r="G307" s="213">
        <f t="shared" si="40"/>
        <v>274.53248153726133</v>
      </c>
      <c r="H307" s="213">
        <f t="shared" si="41"/>
        <v>72.064776403531084</v>
      </c>
      <c r="I307" s="213">
        <f t="shared" si="42"/>
        <v>1623.6857197214863</v>
      </c>
    </row>
    <row r="308" spans="1:9">
      <c r="A308" s="219">
        <f t="shared" si="45"/>
        <v>299</v>
      </c>
      <c r="B308" s="213">
        <f t="shared" si="43"/>
        <v>46256.95573821303</v>
      </c>
      <c r="C308" s="213">
        <f t="shared" si="46"/>
        <v>53743.04426178697</v>
      </c>
      <c r="D308" s="213">
        <f t="shared" si="47"/>
        <v>679.1047936216296</v>
      </c>
      <c r="E308" s="213">
        <f t="shared" si="44"/>
        <v>585.33922794341368</v>
      </c>
      <c r="F308" s="213">
        <f t="shared" si="39"/>
        <v>12.644440215650434</v>
      </c>
      <c r="G308" s="213">
        <f t="shared" si="40"/>
        <v>271.6419174486519</v>
      </c>
      <c r="H308" s="213">
        <f t="shared" si="41"/>
        <v>71.30600333027111</v>
      </c>
      <c r="I308" s="213">
        <f t="shared" si="42"/>
        <v>1620.0363825596166</v>
      </c>
    </row>
    <row r="309" spans="1:9">
      <c r="A309" s="219">
        <f t="shared" si="45"/>
        <v>300</v>
      </c>
      <c r="B309" s="213">
        <f t="shared" si="43"/>
        <v>46849.611706505755</v>
      </c>
      <c r="C309" s="213">
        <f t="shared" si="46"/>
        <v>53150.388293494245</v>
      </c>
      <c r="D309" s="213">
        <f t="shared" si="47"/>
        <v>671.78805327233704</v>
      </c>
      <c r="E309" s="213">
        <f t="shared" si="44"/>
        <v>592.65596829270623</v>
      </c>
      <c r="F309" s="213">
        <f t="shared" si="39"/>
        <v>12.644440215650434</v>
      </c>
      <c r="G309" s="213">
        <f t="shared" si="40"/>
        <v>268.71522130893487</v>
      </c>
      <c r="H309" s="213">
        <f t="shared" si="41"/>
        <v>70.537745593595389</v>
      </c>
      <c r="I309" s="213">
        <f t="shared" si="42"/>
        <v>1616.341428683224</v>
      </c>
    </row>
    <row r="310" spans="1:9">
      <c r="A310" s="219">
        <f t="shared" si="45"/>
        <v>301</v>
      </c>
      <c r="B310" s="213">
        <f t="shared" si="43"/>
        <v>47449.675874402106</v>
      </c>
      <c r="C310" s="213">
        <f t="shared" si="46"/>
        <v>52550.324125597894</v>
      </c>
      <c r="D310" s="213">
        <f t="shared" si="47"/>
        <v>664.37985366867804</v>
      </c>
      <c r="E310" s="213">
        <f t="shared" si="44"/>
        <v>600.06416789636523</v>
      </c>
      <c r="F310" s="213">
        <f t="shared" si="39"/>
        <v>12.644440215650434</v>
      </c>
      <c r="G310" s="213">
        <f t="shared" si="40"/>
        <v>265.75194146747123</v>
      </c>
      <c r="H310" s="213">
        <f t="shared" si="41"/>
        <v>69.759884635211193</v>
      </c>
      <c r="I310" s="213">
        <f t="shared" si="42"/>
        <v>1612.600287883376</v>
      </c>
    </row>
    <row r="311" spans="1:9">
      <c r="A311" s="219">
        <f t="shared" si="45"/>
        <v>302</v>
      </c>
      <c r="B311" s="213">
        <f t="shared" si="43"/>
        <v>48057.240844397187</v>
      </c>
      <c r="C311" s="213">
        <f t="shared" si="46"/>
        <v>51942.759155602813</v>
      </c>
      <c r="D311" s="213">
        <f t="shared" si="47"/>
        <v>656.87905156997363</v>
      </c>
      <c r="E311" s="213">
        <f t="shared" si="44"/>
        <v>607.56496999506965</v>
      </c>
      <c r="F311" s="213">
        <f t="shared" si="39"/>
        <v>12.644440215650434</v>
      </c>
      <c r="G311" s="213">
        <f t="shared" si="40"/>
        <v>262.7516206279895</v>
      </c>
      <c r="H311" s="213">
        <f t="shared" si="41"/>
        <v>68.972300414847226</v>
      </c>
      <c r="I311" s="213">
        <f t="shared" si="42"/>
        <v>1608.8123828235305</v>
      </c>
    </row>
    <row r="312" spans="1:9">
      <c r="A312" s="219">
        <f t="shared" si="45"/>
        <v>303</v>
      </c>
      <c r="B312" s="213">
        <f t="shared" si="43"/>
        <v>48672.400376517187</v>
      </c>
      <c r="C312" s="213">
        <f t="shared" si="46"/>
        <v>51327.599623482813</v>
      </c>
      <c r="D312" s="213">
        <f t="shared" si="47"/>
        <v>649.28448944503509</v>
      </c>
      <c r="E312" s="213">
        <f t="shared" si="44"/>
        <v>615.15953212000818</v>
      </c>
      <c r="F312" s="213">
        <f t="shared" si="39"/>
        <v>12.644440215650434</v>
      </c>
      <c r="G312" s="213">
        <f t="shared" si="40"/>
        <v>259.71379577801406</v>
      </c>
      <c r="H312" s="213">
        <f t="shared" si="41"/>
        <v>68.174871391728686</v>
      </c>
      <c r="I312" s="213">
        <f t="shared" si="42"/>
        <v>1604.9771289504365</v>
      </c>
    </row>
    <row r="313" spans="1:9">
      <c r="A313" s="219">
        <f t="shared" si="45"/>
        <v>304</v>
      </c>
      <c r="B313" s="213">
        <f t="shared" si="43"/>
        <v>49295.249402788701</v>
      </c>
      <c r="C313" s="213">
        <f t="shared" si="46"/>
        <v>50704.750597211299</v>
      </c>
      <c r="D313" s="213">
        <f t="shared" si="47"/>
        <v>641.59499529353513</v>
      </c>
      <c r="E313" s="213">
        <f t="shared" si="44"/>
        <v>622.84902627150814</v>
      </c>
      <c r="F313" s="213">
        <f t="shared" si="39"/>
        <v>12.644440215650434</v>
      </c>
      <c r="G313" s="213">
        <f t="shared" si="40"/>
        <v>256.63799811741404</v>
      </c>
      <c r="H313" s="213">
        <f t="shared" si="41"/>
        <v>67.367474505821193</v>
      </c>
      <c r="I313" s="213">
        <f t="shared" si="42"/>
        <v>1601.0939344039291</v>
      </c>
    </row>
    <row r="314" spans="1:9">
      <c r="A314" s="219">
        <f t="shared" si="45"/>
        <v>305</v>
      </c>
      <c r="B314" s="213">
        <f t="shared" si="43"/>
        <v>49925.884041888596</v>
      </c>
      <c r="C314" s="213">
        <f t="shared" si="46"/>
        <v>50074.115958111404</v>
      </c>
      <c r="D314" s="213">
        <f t="shared" si="47"/>
        <v>633.8093824651412</v>
      </c>
      <c r="E314" s="213">
        <f t="shared" si="44"/>
        <v>630.63463909990207</v>
      </c>
      <c r="F314" s="213">
        <f t="shared" si="39"/>
        <v>12.644440215650434</v>
      </c>
      <c r="G314" s="213">
        <f t="shared" si="40"/>
        <v>253.52375298605651</v>
      </c>
      <c r="H314" s="213">
        <f t="shared" si="41"/>
        <v>66.549985158839817</v>
      </c>
      <c r="I314" s="213">
        <f t="shared" si="42"/>
        <v>1597.1621999255899</v>
      </c>
    </row>
    <row r="315" spans="1:9">
      <c r="A315" s="219">
        <f t="shared" si="45"/>
        <v>306</v>
      </c>
      <c r="B315" s="213">
        <f t="shared" si="43"/>
        <v>50564.401613977258</v>
      </c>
      <c r="C315" s="213">
        <f t="shared" si="46"/>
        <v>49435.598386022742</v>
      </c>
      <c r="D315" s="213">
        <f t="shared" si="47"/>
        <v>625.92644947639246</v>
      </c>
      <c r="E315" s="213">
        <f t="shared" si="44"/>
        <v>638.51757208865081</v>
      </c>
      <c r="F315" s="213">
        <f t="shared" si="39"/>
        <v>12.644440215650434</v>
      </c>
      <c r="G315" s="213">
        <f t="shared" si="40"/>
        <v>250.37057979055703</v>
      </c>
      <c r="H315" s="213">
        <f t="shared" si="41"/>
        <v>65.722277195021206</v>
      </c>
      <c r="I315" s="213">
        <f t="shared" si="42"/>
        <v>1593.1813187662719</v>
      </c>
    </row>
    <row r="316" spans="1:9">
      <c r="A316" s="219">
        <f t="shared" si="45"/>
        <v>307</v>
      </c>
      <c r="B316" s="213">
        <f t="shared" si="43"/>
        <v>51210.900655717007</v>
      </c>
      <c r="C316" s="213">
        <f t="shared" si="46"/>
        <v>48789.099344282993</v>
      </c>
      <c r="D316" s="213">
        <f t="shared" si="47"/>
        <v>617.94497982528424</v>
      </c>
      <c r="E316" s="213">
        <f t="shared" si="44"/>
        <v>646.49904173975904</v>
      </c>
      <c r="F316" s="213">
        <f t="shared" si="39"/>
        <v>12.644440215650434</v>
      </c>
      <c r="G316" s="213">
        <f t="shared" si="40"/>
        <v>247.17799193011371</v>
      </c>
      <c r="H316" s="213">
        <f t="shared" si="41"/>
        <v>64.884222881654836</v>
      </c>
      <c r="I316" s="213">
        <f t="shared" si="42"/>
        <v>1589.1506765924621</v>
      </c>
    </row>
    <row r="317" spans="1:9">
      <c r="A317" s="219">
        <f t="shared" si="45"/>
        <v>308</v>
      </c>
      <c r="B317" s="213">
        <f t="shared" si="43"/>
        <v>51865.480935478525</v>
      </c>
      <c r="C317" s="213">
        <f t="shared" si="46"/>
        <v>48134.519064521475</v>
      </c>
      <c r="D317" s="213">
        <f t="shared" si="47"/>
        <v>609.86374180353732</v>
      </c>
      <c r="E317" s="213">
        <f t="shared" si="44"/>
        <v>654.58027976150595</v>
      </c>
      <c r="F317" s="213">
        <f t="shared" si="39"/>
        <v>12.644440215650434</v>
      </c>
      <c r="G317" s="213">
        <f t="shared" si="40"/>
        <v>243.94549672141497</v>
      </c>
      <c r="H317" s="213">
        <f t="shared" si="41"/>
        <v>64.035692889371418</v>
      </c>
      <c r="I317" s="213">
        <f t="shared" si="42"/>
        <v>1585.06965139148</v>
      </c>
    </row>
    <row r="318" spans="1:9">
      <c r="A318" s="219">
        <f t="shared" si="45"/>
        <v>309</v>
      </c>
      <c r="B318" s="213">
        <f t="shared" si="43"/>
        <v>52528.243468737033</v>
      </c>
      <c r="C318" s="213">
        <f t="shared" si="46"/>
        <v>47471.756531262967</v>
      </c>
      <c r="D318" s="213">
        <f t="shared" si="47"/>
        <v>601.68148830651842</v>
      </c>
      <c r="E318" s="213">
        <f t="shared" si="44"/>
        <v>662.76253325852485</v>
      </c>
      <c r="F318" s="213">
        <f t="shared" si="39"/>
        <v>12.644440215650434</v>
      </c>
      <c r="G318" s="213">
        <f t="shared" si="40"/>
        <v>240.67259532260738</v>
      </c>
      <c r="H318" s="213">
        <f t="shared" si="41"/>
        <v>63.176556272184435</v>
      </c>
      <c r="I318" s="213">
        <f t="shared" si="42"/>
        <v>1580.9376133754854</v>
      </c>
    </row>
    <row r="319" spans="1:9">
      <c r="A319" s="219">
        <f t="shared" si="45"/>
        <v>310</v>
      </c>
      <c r="B319" s="213">
        <f t="shared" si="43"/>
        <v>53199.290533661289</v>
      </c>
      <c r="C319" s="213">
        <f t="shared" si="46"/>
        <v>46800.709466338711</v>
      </c>
      <c r="D319" s="213">
        <f t="shared" si="47"/>
        <v>593.39695664078704</v>
      </c>
      <c r="E319" s="213">
        <f t="shared" si="44"/>
        <v>671.04706492425623</v>
      </c>
      <c r="F319" s="213">
        <f t="shared" si="39"/>
        <v>12.644440215650434</v>
      </c>
      <c r="G319" s="213">
        <f t="shared" si="40"/>
        <v>237.35878265631484</v>
      </c>
      <c r="H319" s="213">
        <f t="shared" si="41"/>
        <v>62.306680447282638</v>
      </c>
      <c r="I319" s="213">
        <f t="shared" si="42"/>
        <v>1576.7539248842911</v>
      </c>
    </row>
    <row r="320" spans="1:9">
      <c r="A320" s="219">
        <f t="shared" si="45"/>
        <v>311</v>
      </c>
      <c r="B320" s="213">
        <f t="shared" si="43"/>
        <v>53878.725686897102</v>
      </c>
      <c r="C320" s="213">
        <f t="shared" si="46"/>
        <v>46121.274313102898</v>
      </c>
      <c r="D320" s="213">
        <f t="shared" si="47"/>
        <v>585.00886832923379</v>
      </c>
      <c r="E320" s="213">
        <f t="shared" si="44"/>
        <v>679.43515323580948</v>
      </c>
      <c r="F320" s="213">
        <f t="shared" si="39"/>
        <v>12.644440215650434</v>
      </c>
      <c r="G320" s="213">
        <f t="shared" si="40"/>
        <v>234.00354733169357</v>
      </c>
      <c r="H320" s="213">
        <f t="shared" si="41"/>
        <v>61.425931174569548</v>
      </c>
      <c r="I320" s="213">
        <f t="shared" si="42"/>
        <v>1572.5179402869569</v>
      </c>
    </row>
    <row r="321" spans="1:9">
      <c r="A321" s="219">
        <f t="shared" si="45"/>
        <v>312</v>
      </c>
      <c r="B321" s="213">
        <f t="shared" si="43"/>
        <v>54566.653779548353</v>
      </c>
      <c r="C321" s="213">
        <f t="shared" si="46"/>
        <v>45433.346220451647</v>
      </c>
      <c r="D321" s="213">
        <f t="shared" si="47"/>
        <v>576.51592891378618</v>
      </c>
      <c r="E321" s="213">
        <f t="shared" si="44"/>
        <v>687.92809265125709</v>
      </c>
      <c r="F321" s="213">
        <f t="shared" si="39"/>
        <v>12.644440215650434</v>
      </c>
      <c r="G321" s="213">
        <f t="shared" si="40"/>
        <v>230.60637156551451</v>
      </c>
      <c r="H321" s="213">
        <f t="shared" si="41"/>
        <v>60.534172535947548</v>
      </c>
      <c r="I321" s="213">
        <f t="shared" si="42"/>
        <v>1568.2290058821559</v>
      </c>
    </row>
    <row r="322" spans="1:9">
      <c r="A322" s="219">
        <f t="shared" si="45"/>
        <v>313</v>
      </c>
      <c r="B322" s="213">
        <f t="shared" si="43"/>
        <v>55263.180973357747</v>
      </c>
      <c r="C322" s="213">
        <f t="shared" si="46"/>
        <v>44736.819026642253</v>
      </c>
      <c r="D322" s="213">
        <f t="shared" si="47"/>
        <v>567.9168277556455</v>
      </c>
      <c r="E322" s="213">
        <f t="shared" si="44"/>
        <v>696.52719380939777</v>
      </c>
      <c r="F322" s="213">
        <f t="shared" si="39"/>
        <v>12.644440215650434</v>
      </c>
      <c r="G322" s="213">
        <f t="shared" si="40"/>
        <v>227.16673110225824</v>
      </c>
      <c r="H322" s="213">
        <f t="shared" si="41"/>
        <v>59.631266914342774</v>
      </c>
      <c r="I322" s="213">
        <f t="shared" si="42"/>
        <v>1563.8864597972947</v>
      </c>
    </row>
    <row r="323" spans="1:9">
      <c r="A323" s="219">
        <f t="shared" si="45"/>
        <v>314</v>
      </c>
      <c r="B323" s="213">
        <f t="shared" si="43"/>
        <v>55968.414757089784</v>
      </c>
      <c r="C323" s="213">
        <f t="shared" si="46"/>
        <v>44031.585242910216</v>
      </c>
      <c r="D323" s="213">
        <f t="shared" si="47"/>
        <v>559.21023783302815</v>
      </c>
      <c r="E323" s="213">
        <f t="shared" si="44"/>
        <v>705.23378373201513</v>
      </c>
      <c r="F323" s="213">
        <f t="shared" si="39"/>
        <v>12.644440215650434</v>
      </c>
      <c r="G323" s="213">
        <f t="shared" si="40"/>
        <v>223.68409513321126</v>
      </c>
      <c r="H323" s="213">
        <f t="shared" si="41"/>
        <v>58.717074972467955</v>
      </c>
      <c r="I323" s="213">
        <f t="shared" si="42"/>
        <v>1559.489631886373</v>
      </c>
    </row>
    <row r="324" spans="1:9">
      <c r="A324" s="219">
        <f t="shared" si="45"/>
        <v>315</v>
      </c>
      <c r="B324" s="213">
        <f t="shared" si="43"/>
        <v>56682.463963118418</v>
      </c>
      <c r="C324" s="213">
        <f t="shared" si="46"/>
        <v>43317.536036881582</v>
      </c>
      <c r="D324" s="213">
        <f t="shared" si="47"/>
        <v>550.39481553637768</v>
      </c>
      <c r="E324" s="213">
        <f t="shared" si="44"/>
        <v>714.04920602866559</v>
      </c>
      <c r="F324" s="213">
        <f t="shared" si="39"/>
        <v>12.644440215650434</v>
      </c>
      <c r="G324" s="213">
        <f t="shared" si="40"/>
        <v>220.15792621455108</v>
      </c>
      <c r="H324" s="213">
        <f t="shared" si="41"/>
        <v>57.791455631319657</v>
      </c>
      <c r="I324" s="213">
        <f t="shared" si="42"/>
        <v>1555.0378436265644</v>
      </c>
    </row>
    <row r="325" spans="1:9">
      <c r="A325" s="219">
        <f t="shared" si="45"/>
        <v>316</v>
      </c>
      <c r="B325" s="213">
        <f t="shared" si="43"/>
        <v>57405.438784222453</v>
      </c>
      <c r="C325" s="213">
        <f t="shared" si="46"/>
        <v>42594.561215777547</v>
      </c>
      <c r="D325" s="213">
        <f t="shared" si="47"/>
        <v>541.46920046101968</v>
      </c>
      <c r="E325" s="213">
        <f t="shared" si="44"/>
        <v>722.97482110402359</v>
      </c>
      <c r="F325" s="213">
        <f t="shared" si="39"/>
        <v>12.644440215650434</v>
      </c>
      <c r="G325" s="213">
        <f t="shared" si="40"/>
        <v>216.5876801844079</v>
      </c>
      <c r="H325" s="213">
        <f t="shared" si="41"/>
        <v>56.854266048407062</v>
      </c>
      <c r="I325" s="213">
        <f t="shared" si="42"/>
        <v>1550.5304080135086</v>
      </c>
    </row>
    <row r="326" spans="1:9">
      <c r="A326" s="219">
        <f t="shared" si="45"/>
        <v>317</v>
      </c>
      <c r="B326" s="213">
        <f t="shared" si="43"/>
        <v>58137.450790590272</v>
      </c>
      <c r="C326" s="213">
        <f t="shared" si="46"/>
        <v>41862.549209409728</v>
      </c>
      <c r="D326" s="213">
        <f t="shared" si="47"/>
        <v>532.43201519721924</v>
      </c>
      <c r="E326" s="213">
        <f t="shared" si="44"/>
        <v>732.01200636782403</v>
      </c>
      <c r="F326" s="213">
        <f t="shared" si="39"/>
        <v>12.644440215650434</v>
      </c>
      <c r="G326" s="213">
        <f t="shared" si="40"/>
        <v>212.97280607888774</v>
      </c>
      <c r="H326" s="213">
        <f t="shared" si="41"/>
        <v>55.905361595708015</v>
      </c>
      <c r="I326" s="213">
        <f t="shared" si="42"/>
        <v>1545.9666294552894</v>
      </c>
    </row>
    <row r="327" spans="1:9">
      <c r="A327" s="219">
        <f t="shared" si="45"/>
        <v>318</v>
      </c>
      <c r="B327" s="213">
        <f t="shared" si="43"/>
        <v>58878.612947037705</v>
      </c>
      <c r="C327" s="213">
        <f t="shared" si="46"/>
        <v>41121.387052962295</v>
      </c>
      <c r="D327" s="213">
        <f t="shared" si="47"/>
        <v>523.28186511762158</v>
      </c>
      <c r="E327" s="213">
        <f t="shared" si="44"/>
        <v>741.16215644742169</v>
      </c>
      <c r="F327" s="213">
        <f t="shared" si="39"/>
        <v>12.644440215650434</v>
      </c>
      <c r="G327" s="213">
        <f t="shared" si="40"/>
        <v>209.31274604704865</v>
      </c>
      <c r="H327" s="213">
        <f t="shared" si="41"/>
        <v>54.944595837350263</v>
      </c>
      <c r="I327" s="213">
        <f t="shared" si="42"/>
        <v>1541.3458036650927</v>
      </c>
    </row>
    <row r="328" spans="1:9">
      <c r="A328" s="219">
        <f t="shared" si="45"/>
        <v>319</v>
      </c>
      <c r="B328" s="213">
        <f t="shared" si="43"/>
        <v>59629.039630440704</v>
      </c>
      <c r="C328" s="213">
        <f t="shared" si="46"/>
        <v>40370.960369559296</v>
      </c>
      <c r="D328" s="213">
        <f t="shared" si="47"/>
        <v>514.01733816202864</v>
      </c>
      <c r="E328" s="213">
        <f t="shared" si="44"/>
        <v>750.42668340301464</v>
      </c>
      <c r="F328" s="213">
        <f t="shared" si="39"/>
        <v>12.644440215650434</v>
      </c>
      <c r="G328" s="213">
        <f t="shared" si="40"/>
        <v>205.60693526481148</v>
      </c>
      <c r="H328" s="213">
        <f t="shared" si="41"/>
        <v>53.971820507013007</v>
      </c>
      <c r="I328" s="213">
        <f t="shared" si="42"/>
        <v>1536.6672175525182</v>
      </c>
    </row>
    <row r="329" spans="1:9">
      <c r="A329" s="219">
        <f t="shared" si="45"/>
        <v>320</v>
      </c>
      <c r="B329" s="213">
        <f t="shared" si="43"/>
        <v>60388.846647386265</v>
      </c>
      <c r="C329" s="213">
        <f t="shared" si="46"/>
        <v>39611.153352613735</v>
      </c>
      <c r="D329" s="213">
        <f t="shared" si="47"/>
        <v>504.63700461949117</v>
      </c>
      <c r="E329" s="213">
        <f t="shared" si="44"/>
        <v>759.80701694555216</v>
      </c>
      <c r="F329" s="213">
        <f t="shared" si="39"/>
        <v>12.644440215650434</v>
      </c>
      <c r="G329" s="213">
        <f t="shared" si="40"/>
        <v>201.85480184779649</v>
      </c>
      <c r="H329" s="213">
        <f t="shared" si="41"/>
        <v>52.986885485046571</v>
      </c>
      <c r="I329" s="213">
        <f t="shared" si="42"/>
        <v>1531.9301491135368</v>
      </c>
    </row>
    <row r="330" spans="1:9">
      <c r="A330" s="219">
        <f t="shared" si="45"/>
        <v>321</v>
      </c>
      <c r="B330" s="213">
        <f t="shared" si="43"/>
        <v>61158.151252043652</v>
      </c>
      <c r="C330" s="213">
        <f t="shared" si="46"/>
        <v>38841.848747956348</v>
      </c>
      <c r="D330" s="213">
        <f t="shared" si="47"/>
        <v>495.13941690767166</v>
      </c>
      <c r="E330" s="213">
        <f t="shared" si="44"/>
        <v>769.30460465737167</v>
      </c>
      <c r="F330" s="213">
        <f t="shared" ref="F330:F369" si="48">IF(A330="","",IF(ISERROR($E$5/100*$I$6),"",($E$5/100*$I$6)))</f>
        <v>12.644440215650434</v>
      </c>
      <c r="G330" s="213">
        <f t="shared" ref="G330:G369" si="49">IF(ISERROR($E$6/100*C329),"",($E$6/100*C329))</f>
        <v>198.05576676306868</v>
      </c>
      <c r="H330" s="213">
        <f t="shared" ref="H330:H369" si="50">IF(ISERROR($G$5/100*D329),"",($G$5/100*D330))</f>
        <v>51.989638775305522</v>
      </c>
      <c r="I330" s="213">
        <f t="shared" ref="I330:I369" si="51">IF(ISERROR($I$6+F330+G330),"",($I$6+F330+G330+H330))</f>
        <v>1527.133867319068</v>
      </c>
    </row>
    <row r="331" spans="1:9">
      <c r="A331" s="219">
        <f t="shared" si="45"/>
        <v>322</v>
      </c>
      <c r="B331" s="213">
        <f t="shared" ref="B331:B369" si="52">IF(ISERROR($E$10*(POWER(1+$F$2,A331)-1)/$F$2),"",($E$10*(POWER(1+$F$2,A331)-1)/$F$2))</f>
        <v>61937.072164259233</v>
      </c>
      <c r="C331" s="213">
        <f t="shared" si="46"/>
        <v>38062.927835740767</v>
      </c>
      <c r="D331" s="213">
        <f t="shared" si="47"/>
        <v>485.52310934945433</v>
      </c>
      <c r="E331" s="213">
        <f t="shared" ref="E331:E369" si="53">IF(ISERROR($E$10*POWER(1+$F$2,A330)),"",($E$10*POWER(1+$F$2,A330)))</f>
        <v>778.92091221558894</v>
      </c>
      <c r="F331" s="213">
        <f t="shared" si="48"/>
        <v>12.644440215650434</v>
      </c>
      <c r="G331" s="213">
        <f t="shared" si="49"/>
        <v>194.20924373978175</v>
      </c>
      <c r="H331" s="213">
        <f t="shared" si="50"/>
        <v>50.979926481692701</v>
      </c>
      <c r="I331" s="213">
        <f t="shared" si="51"/>
        <v>1522.2776320021683</v>
      </c>
    </row>
    <row r="332" spans="1:9">
      <c r="A332" s="219">
        <f t="shared" si="45"/>
        <v>323</v>
      </c>
      <c r="B332" s="213">
        <f t="shared" si="52"/>
        <v>62725.729587877497</v>
      </c>
      <c r="C332" s="213">
        <f t="shared" si="46"/>
        <v>37274.270412122503</v>
      </c>
      <c r="D332" s="213">
        <f t="shared" si="47"/>
        <v>475.78659794675957</v>
      </c>
      <c r="E332" s="213">
        <f t="shared" si="53"/>
        <v>788.6574236182837</v>
      </c>
      <c r="F332" s="213">
        <f t="shared" si="48"/>
        <v>12.644440215650434</v>
      </c>
      <c r="G332" s="213">
        <f t="shared" si="49"/>
        <v>190.31463917870383</v>
      </c>
      <c r="H332" s="213">
        <f t="shared" si="50"/>
        <v>49.957592784409755</v>
      </c>
      <c r="I332" s="213">
        <f t="shared" si="51"/>
        <v>1517.3606937438074</v>
      </c>
    </row>
    <row r="333" spans="1:9">
      <c r="A333" s="219">
        <f t="shared" si="45"/>
        <v>324</v>
      </c>
      <c r="B333" s="213">
        <f t="shared" si="52"/>
        <v>63524.245229291017</v>
      </c>
      <c r="C333" s="213">
        <f t="shared" si="46"/>
        <v>36475.754770708983</v>
      </c>
      <c r="D333" s="213">
        <f t="shared" si="47"/>
        <v>465.92838015153126</v>
      </c>
      <c r="E333" s="213">
        <f t="shared" si="53"/>
        <v>798.51564141351207</v>
      </c>
      <c r="F333" s="213">
        <f t="shared" si="48"/>
        <v>12.644440215650434</v>
      </c>
      <c r="G333" s="213">
        <f t="shared" si="49"/>
        <v>186.37135206061251</v>
      </c>
      <c r="H333" s="213">
        <f t="shared" si="50"/>
        <v>48.922479915910777</v>
      </c>
      <c r="I333" s="213">
        <f t="shared" si="51"/>
        <v>1512.382293757217</v>
      </c>
    </row>
    <row r="334" spans="1:9">
      <c r="A334" s="219">
        <f t="shared" si="45"/>
        <v>325</v>
      </c>
      <c r="B334" s="213">
        <f t="shared" si="52"/>
        <v>64332.742316222189</v>
      </c>
      <c r="C334" s="213">
        <f t="shared" si="46"/>
        <v>35667.257683777811</v>
      </c>
      <c r="D334" s="213">
        <f t="shared" si="47"/>
        <v>455.94693463386227</v>
      </c>
      <c r="E334" s="213">
        <f t="shared" si="53"/>
        <v>808.497086931181</v>
      </c>
      <c r="F334" s="213">
        <f t="shared" si="48"/>
        <v>12.644440215650434</v>
      </c>
      <c r="G334" s="213">
        <f t="shared" si="49"/>
        <v>182.37877385354491</v>
      </c>
      <c r="H334" s="213">
        <f t="shared" si="50"/>
        <v>47.874428136555537</v>
      </c>
      <c r="I334" s="213">
        <f t="shared" si="51"/>
        <v>1507.3416637707942</v>
      </c>
    </row>
    <row r="335" spans="1:9">
      <c r="A335" s="219">
        <f t="shared" si="45"/>
        <v>326</v>
      </c>
      <c r="B335" s="213">
        <f t="shared" si="52"/>
        <v>65151.345616740022</v>
      </c>
      <c r="C335" s="213">
        <f t="shared" si="46"/>
        <v>34848.654383259978</v>
      </c>
      <c r="D335" s="213">
        <f t="shared" si="47"/>
        <v>445.84072104722259</v>
      </c>
      <c r="E335" s="213">
        <f t="shared" si="53"/>
        <v>818.60330051782068</v>
      </c>
      <c r="F335" s="213">
        <f t="shared" si="48"/>
        <v>12.644440215650434</v>
      </c>
      <c r="G335" s="213">
        <f t="shared" si="49"/>
        <v>178.33628841888907</v>
      </c>
      <c r="H335" s="213">
        <f t="shared" si="50"/>
        <v>46.813275709958369</v>
      </c>
      <c r="I335" s="213">
        <f t="shared" si="51"/>
        <v>1502.2380259095412</v>
      </c>
    </row>
    <row r="336" spans="1:9">
      <c r="A336" s="219">
        <f t="shared" si="45"/>
        <v>327</v>
      </c>
      <c r="B336" s="213">
        <f t="shared" si="52"/>
        <v>65980.1814585143</v>
      </c>
      <c r="C336" s="213">
        <f t="shared" si="46"/>
        <v>34019.8185414857</v>
      </c>
      <c r="D336" s="213">
        <f t="shared" si="47"/>
        <v>435.60817979074972</v>
      </c>
      <c r="E336" s="213">
        <f t="shared" si="53"/>
        <v>828.83584177429361</v>
      </c>
      <c r="F336" s="213">
        <f t="shared" si="48"/>
        <v>12.644440215650434</v>
      </c>
      <c r="G336" s="213">
        <f t="shared" si="49"/>
        <v>174.2432719162999</v>
      </c>
      <c r="H336" s="213">
        <f t="shared" si="50"/>
        <v>45.738858878028715</v>
      </c>
      <c r="I336" s="213">
        <f t="shared" si="51"/>
        <v>1497.0705925750221</v>
      </c>
    </row>
    <row r="337" spans="1:9">
      <c r="A337" s="219">
        <f t="shared" si="45"/>
        <v>328</v>
      </c>
      <c r="B337" s="213">
        <f t="shared" si="52"/>
        <v>66819.377748310799</v>
      </c>
      <c r="C337" s="213">
        <f t="shared" si="46"/>
        <v>33180.622251689201</v>
      </c>
      <c r="D337" s="213">
        <f t="shared" si="47"/>
        <v>425.24773176857121</v>
      </c>
      <c r="E337" s="213">
        <f t="shared" si="53"/>
        <v>839.19628979647212</v>
      </c>
      <c r="F337" s="213">
        <f t="shared" si="48"/>
        <v>12.644440215650434</v>
      </c>
      <c r="G337" s="213">
        <f t="shared" si="49"/>
        <v>170.0990927074285</v>
      </c>
      <c r="H337" s="213">
        <f t="shared" si="50"/>
        <v>44.651011835699975</v>
      </c>
      <c r="I337" s="213">
        <f t="shared" si="51"/>
        <v>1491.8385663238223</v>
      </c>
    </row>
    <row r="338" spans="1:9">
      <c r="A338" s="219">
        <f t="shared" si="45"/>
        <v>329</v>
      </c>
      <c r="B338" s="213">
        <f t="shared" si="52"/>
        <v>67669.063991729709</v>
      </c>
      <c r="C338" s="213">
        <f t="shared" si="46"/>
        <v>32330.936008270291</v>
      </c>
      <c r="D338" s="213">
        <f t="shared" si="47"/>
        <v>414.75777814611496</v>
      </c>
      <c r="E338" s="213">
        <f t="shared" si="53"/>
        <v>849.68624341892826</v>
      </c>
      <c r="F338" s="213">
        <f t="shared" si="48"/>
        <v>12.644440215650434</v>
      </c>
      <c r="G338" s="213">
        <f t="shared" si="49"/>
        <v>165.90311125844602</v>
      </c>
      <c r="H338" s="213">
        <f t="shared" si="50"/>
        <v>43.549566705342066</v>
      </c>
      <c r="I338" s="213">
        <f t="shared" si="51"/>
        <v>1486.5411397444818</v>
      </c>
    </row>
    <row r="339" spans="1:9">
      <c r="A339" s="219">
        <f t="shared" si="45"/>
        <v>330</v>
      </c>
      <c r="B339" s="213">
        <f t="shared" si="52"/>
        <v>68529.371313191383</v>
      </c>
      <c r="C339" s="213">
        <f t="shared" si="46"/>
        <v>31470.628686808617</v>
      </c>
      <c r="D339" s="213">
        <f t="shared" si="47"/>
        <v>404.13670010337859</v>
      </c>
      <c r="E339" s="213">
        <f t="shared" si="53"/>
        <v>860.30732146166463</v>
      </c>
      <c r="F339" s="213">
        <f t="shared" si="48"/>
        <v>12.644440215650434</v>
      </c>
      <c r="G339" s="213">
        <f t="shared" si="49"/>
        <v>161.65468004135147</v>
      </c>
      <c r="H339" s="213">
        <f t="shared" si="50"/>
        <v>42.434353510854748</v>
      </c>
      <c r="I339" s="213">
        <f t="shared" si="51"/>
        <v>1481.1774953329</v>
      </c>
    </row>
    <row r="340" spans="1:9">
      <c r="A340" s="219">
        <f t="shared" si="45"/>
        <v>331</v>
      </c>
      <c r="B340" s="213">
        <f t="shared" si="52"/>
        <v>69400.432476171307</v>
      </c>
      <c r="C340" s="213">
        <f t="shared" si="46"/>
        <v>30599.567523828693</v>
      </c>
      <c r="D340" s="213">
        <f t="shared" si="47"/>
        <v>393.38285858510767</v>
      </c>
      <c r="E340" s="213">
        <f t="shared" si="53"/>
        <v>871.0611629799356</v>
      </c>
      <c r="F340" s="213">
        <f t="shared" si="48"/>
        <v>12.644440215650434</v>
      </c>
      <c r="G340" s="213">
        <f t="shared" si="49"/>
        <v>157.35314343404309</v>
      </c>
      <c r="H340" s="213">
        <f t="shared" si="50"/>
        <v>41.305200151436303</v>
      </c>
      <c r="I340" s="213">
        <f t="shared" si="51"/>
        <v>1475.746805366173</v>
      </c>
    </row>
    <row r="341" spans="1:9">
      <c r="A341" s="219">
        <f t="shared" si="45"/>
        <v>332</v>
      </c>
      <c r="B341" s="213">
        <f t="shared" si="52"/>
        <v>70282.381903688511</v>
      </c>
      <c r="C341" s="213">
        <f t="shared" si="46"/>
        <v>29717.618096311489</v>
      </c>
      <c r="D341" s="213">
        <f t="shared" si="47"/>
        <v>382.49459404785864</v>
      </c>
      <c r="E341" s="213">
        <f t="shared" si="53"/>
        <v>881.94942751718463</v>
      </c>
      <c r="F341" s="213">
        <f t="shared" si="48"/>
        <v>12.644440215650434</v>
      </c>
      <c r="G341" s="213">
        <f t="shared" si="49"/>
        <v>152.99783761914347</v>
      </c>
      <c r="H341" s="213">
        <f t="shared" si="50"/>
        <v>40.161932375025152</v>
      </c>
      <c r="I341" s="213">
        <f t="shared" si="51"/>
        <v>1470.2482317748622</v>
      </c>
    </row>
    <row r="342" spans="1:9">
      <c r="A342" s="219">
        <f t="shared" si="45"/>
        <v>333</v>
      </c>
      <c r="B342" s="213">
        <f t="shared" si="52"/>
        <v>71175.355699049644</v>
      </c>
      <c r="C342" s="213">
        <f t="shared" si="46"/>
        <v>28824.644300950356</v>
      </c>
      <c r="D342" s="213">
        <f t="shared" si="47"/>
        <v>371.47022620389356</v>
      </c>
      <c r="E342" s="213">
        <f t="shared" si="53"/>
        <v>892.97379536114966</v>
      </c>
      <c r="F342" s="213">
        <f t="shared" si="48"/>
        <v>12.644440215650434</v>
      </c>
      <c r="G342" s="213">
        <f t="shared" si="49"/>
        <v>148.58809048155746</v>
      </c>
      <c r="H342" s="213">
        <f t="shared" si="50"/>
        <v>39.004373751408821</v>
      </c>
      <c r="I342" s="213">
        <f t="shared" si="51"/>
        <v>1464.6809260136599</v>
      </c>
    </row>
    <row r="343" spans="1:9">
      <c r="A343" s="219">
        <f t="shared" si="45"/>
        <v>334</v>
      </c>
      <c r="B343" s="213">
        <f t="shared" si="52"/>
        <v>72079.491666852817</v>
      </c>
      <c r="C343" s="213">
        <f t="shared" si="46"/>
        <v>27920.508333147183</v>
      </c>
      <c r="D343" s="213">
        <f t="shared" si="47"/>
        <v>360.30805376187942</v>
      </c>
      <c r="E343" s="213">
        <f t="shared" si="53"/>
        <v>904.13596780316379</v>
      </c>
      <c r="F343" s="213">
        <f t="shared" si="48"/>
        <v>12.644440215650434</v>
      </c>
      <c r="G343" s="213">
        <f t="shared" si="49"/>
        <v>144.1232215047518</v>
      </c>
      <c r="H343" s="213">
        <f t="shared" si="50"/>
        <v>37.832345644997339</v>
      </c>
      <c r="I343" s="213">
        <f t="shared" si="51"/>
        <v>1459.0440289304429</v>
      </c>
    </row>
    <row r="344" spans="1:9">
      <c r="A344" s="219">
        <f t="shared" si="45"/>
        <v>335</v>
      </c>
      <c r="B344" s="213">
        <f t="shared" si="52"/>
        <v>72994.929334253495</v>
      </c>
      <c r="C344" s="213">
        <f t="shared" si="46"/>
        <v>27005.070665746505</v>
      </c>
      <c r="D344" s="213">
        <f t="shared" si="47"/>
        <v>349.00635416433977</v>
      </c>
      <c r="E344" s="213">
        <f t="shared" si="53"/>
        <v>915.4376674007035</v>
      </c>
      <c r="F344" s="213">
        <f t="shared" si="48"/>
        <v>12.644440215650434</v>
      </c>
      <c r="G344" s="213">
        <f t="shared" si="49"/>
        <v>139.60254166573591</v>
      </c>
      <c r="H344" s="213">
        <f t="shared" si="50"/>
        <v>36.645667187255675</v>
      </c>
      <c r="I344" s="213">
        <f t="shared" si="51"/>
        <v>1453.3366706336853</v>
      </c>
    </row>
    <row r="345" spans="1:9">
      <c r="A345" s="219">
        <f t="shared" si="45"/>
        <v>336</v>
      </c>
      <c r="B345" s="213">
        <f t="shared" si="52"/>
        <v>73921.809972496732</v>
      </c>
      <c r="C345" s="213">
        <f t="shared" si="46"/>
        <v>26078.190027503268</v>
      </c>
      <c r="D345" s="213">
        <f t="shared" si="47"/>
        <v>337.56338332183128</v>
      </c>
      <c r="E345" s="213">
        <f t="shared" si="53"/>
        <v>926.88063824321205</v>
      </c>
      <c r="F345" s="213">
        <f t="shared" si="48"/>
        <v>12.644440215650434</v>
      </c>
      <c r="G345" s="213">
        <f t="shared" si="49"/>
        <v>135.02535332873254</v>
      </c>
      <c r="H345" s="213">
        <f t="shared" si="50"/>
        <v>35.444155248792285</v>
      </c>
      <c r="I345" s="213">
        <f t="shared" si="51"/>
        <v>1447.5579703582184</v>
      </c>
    </row>
    <row r="346" spans="1:9">
      <c r="A346" s="219">
        <f t="shared" ref="A346:A369" si="54">IF(A345="","",IF(A345+1&gt;$C$5,"",A345+1))</f>
        <v>337</v>
      </c>
      <c r="B346" s="213">
        <f t="shared" si="52"/>
        <v>74860.27661871798</v>
      </c>
      <c r="C346" s="213">
        <f t="shared" si="46"/>
        <v>25139.72338128202</v>
      </c>
      <c r="D346" s="213">
        <f t="shared" si="47"/>
        <v>325.97737534379081</v>
      </c>
      <c r="E346" s="213">
        <f t="shared" si="53"/>
        <v>938.4666462212524</v>
      </c>
      <c r="F346" s="213">
        <f t="shared" si="48"/>
        <v>12.644440215650434</v>
      </c>
      <c r="G346" s="213">
        <f t="shared" si="49"/>
        <v>130.39095013751634</v>
      </c>
      <c r="H346" s="213">
        <f t="shared" si="50"/>
        <v>34.227624411098034</v>
      </c>
      <c r="I346" s="213">
        <f t="shared" si="51"/>
        <v>1441.707036329308</v>
      </c>
    </row>
    <row r="347" spans="1:9">
      <c r="A347" s="219">
        <f t="shared" si="54"/>
        <v>338</v>
      </c>
      <c r="B347" s="213">
        <f t="shared" si="52"/>
        <v>75810.474098017003</v>
      </c>
      <c r="C347" s="213">
        <f t="shared" si="46"/>
        <v>24189.525901982997</v>
      </c>
      <c r="D347" s="213">
        <f t="shared" si="47"/>
        <v>314.24654226602524</v>
      </c>
      <c r="E347" s="213">
        <f t="shared" si="53"/>
        <v>950.19747929901814</v>
      </c>
      <c r="F347" s="213">
        <f t="shared" si="48"/>
        <v>12.644440215650434</v>
      </c>
      <c r="G347" s="213">
        <f t="shared" si="49"/>
        <v>125.69861690641009</v>
      </c>
      <c r="H347" s="213">
        <f t="shared" si="50"/>
        <v>32.995886937932653</v>
      </c>
      <c r="I347" s="213">
        <f t="shared" si="51"/>
        <v>1435.7829656250365</v>
      </c>
    </row>
    <row r="348" spans="1:9">
      <c r="A348" s="219">
        <f t="shared" si="54"/>
        <v>339</v>
      </c>
      <c r="B348" s="213">
        <f t="shared" si="52"/>
        <v>76772.549045807245</v>
      </c>
      <c r="C348" s="213">
        <f t="shared" si="46"/>
        <v>23227.450954192755</v>
      </c>
      <c r="D348" s="213">
        <f t="shared" si="47"/>
        <v>302.36907377478747</v>
      </c>
      <c r="E348" s="213">
        <f t="shared" si="53"/>
        <v>962.07494779025581</v>
      </c>
      <c r="F348" s="213">
        <f t="shared" si="48"/>
        <v>12.644440215650434</v>
      </c>
      <c r="G348" s="213">
        <f t="shared" si="49"/>
        <v>120.94762950991499</v>
      </c>
      <c r="H348" s="213">
        <f t="shared" si="50"/>
        <v>31.748752746352682</v>
      </c>
      <c r="I348" s="213">
        <f t="shared" si="51"/>
        <v>1429.7848440369614</v>
      </c>
    </row>
    <row r="349" spans="1:9">
      <c r="A349" s="219">
        <f t="shared" si="54"/>
        <v>340</v>
      </c>
      <c r="B349" s="213">
        <f t="shared" si="52"/>
        <v>77746.649930444895</v>
      </c>
      <c r="C349" s="213">
        <f t="shared" si="46"/>
        <v>22253.350069555105</v>
      </c>
      <c r="D349" s="213">
        <f t="shared" si="47"/>
        <v>290.34313692740943</v>
      </c>
      <c r="E349" s="213">
        <f t="shared" si="53"/>
        <v>974.10088463763384</v>
      </c>
      <c r="F349" s="213">
        <f t="shared" si="48"/>
        <v>12.644440215650434</v>
      </c>
      <c r="G349" s="213">
        <f t="shared" si="49"/>
        <v>116.13725477096378</v>
      </c>
      <c r="H349" s="213">
        <f t="shared" si="50"/>
        <v>30.486029377377989</v>
      </c>
      <c r="I349" s="213">
        <f t="shared" si="51"/>
        <v>1423.7117459290355</v>
      </c>
    </row>
    <row r="350" spans="1:9">
      <c r="A350" s="219">
        <f t="shared" si="54"/>
        <v>341</v>
      </c>
      <c r="B350" s="213">
        <f t="shared" si="52"/>
        <v>78732.927076140477</v>
      </c>
      <c r="C350" s="213">
        <f t="shared" si="46"/>
        <v>21267.072923859523</v>
      </c>
      <c r="D350" s="213">
        <f t="shared" si="47"/>
        <v>278.1668758694388</v>
      </c>
      <c r="E350" s="213">
        <f t="shared" si="53"/>
        <v>986.27714569560442</v>
      </c>
      <c r="F350" s="213">
        <f t="shared" si="48"/>
        <v>12.644440215650434</v>
      </c>
      <c r="G350" s="213">
        <f t="shared" si="49"/>
        <v>111.26675034777553</v>
      </c>
      <c r="H350" s="213">
        <f t="shared" si="50"/>
        <v>29.207521966291072</v>
      </c>
      <c r="I350" s="213">
        <f t="shared" si="51"/>
        <v>1417.5627340947603</v>
      </c>
    </row>
    <row r="351" spans="1:9">
      <c r="A351" s="219">
        <f t="shared" si="54"/>
        <v>342</v>
      </c>
      <c r="B351" s="213">
        <f t="shared" si="52"/>
        <v>79731.532686157268</v>
      </c>
      <c r="C351" s="213">
        <f t="shared" si="46"/>
        <v>20268.467313842732</v>
      </c>
      <c r="D351" s="213">
        <f t="shared" si="47"/>
        <v>265.83841154824404</v>
      </c>
      <c r="E351" s="213">
        <f t="shared" si="53"/>
        <v>998.60561001679923</v>
      </c>
      <c r="F351" s="213">
        <f t="shared" si="48"/>
        <v>12.644440215650434</v>
      </c>
      <c r="G351" s="213">
        <f t="shared" si="49"/>
        <v>106.33536461929762</v>
      </c>
      <c r="H351" s="213">
        <f t="shared" si="50"/>
        <v>27.913033212565622</v>
      </c>
      <c r="I351" s="213">
        <f t="shared" si="51"/>
        <v>1411.336859612557</v>
      </c>
    </row>
    <row r="352" spans="1:9">
      <c r="A352" s="219">
        <f t="shared" si="54"/>
        <v>343</v>
      </c>
      <c r="B352" s="213">
        <f t="shared" si="52"/>
        <v>80742.620866299272</v>
      </c>
      <c r="C352" s="213">
        <f t="shared" si="46"/>
        <v>19257.379133700728</v>
      </c>
      <c r="D352" s="213">
        <f t="shared" si="47"/>
        <v>253.35584142303412</v>
      </c>
      <c r="E352" s="213">
        <f t="shared" si="53"/>
        <v>1011.0881801420092</v>
      </c>
      <c r="F352" s="213">
        <f t="shared" si="48"/>
        <v>12.644440215650434</v>
      </c>
      <c r="G352" s="213">
        <f t="shared" si="49"/>
        <v>101.34233656921366</v>
      </c>
      <c r="H352" s="213">
        <f t="shared" si="50"/>
        <v>26.602363349418582</v>
      </c>
      <c r="I352" s="213">
        <f t="shared" si="51"/>
        <v>1405.0331616993258</v>
      </c>
    </row>
    <row r="353" spans="1:9">
      <c r="A353" s="219">
        <f t="shared" si="54"/>
        <v>344</v>
      </c>
      <c r="B353" s="213">
        <f t="shared" si="52"/>
        <v>81766.347648693074</v>
      </c>
      <c r="C353" s="213">
        <f t="shared" ref="C353:C369" si="55">IF(ISERROR($C$4-B353),"",($C$4-B353))</f>
        <v>18233.652351306926</v>
      </c>
      <c r="D353" s="213">
        <f t="shared" ref="D353:D369" si="56">IF(ISERROR($F$2*C352),"",($F$2*C352))</f>
        <v>240.71723917125908</v>
      </c>
      <c r="E353" s="213">
        <f t="shared" si="53"/>
        <v>1023.7267823937842</v>
      </c>
      <c r="F353" s="213">
        <f t="shared" si="48"/>
        <v>12.644440215650434</v>
      </c>
      <c r="G353" s="213">
        <f t="shared" si="49"/>
        <v>96.286895668503647</v>
      </c>
      <c r="H353" s="213">
        <f t="shared" si="50"/>
        <v>25.275310112982204</v>
      </c>
      <c r="I353" s="213">
        <f t="shared" si="51"/>
        <v>1398.6506675621795</v>
      </c>
    </row>
    <row r="354" spans="1:9">
      <c r="A354" s="219">
        <f t="shared" si="54"/>
        <v>345</v>
      </c>
      <c r="B354" s="213">
        <f t="shared" si="52"/>
        <v>82802.871015866796</v>
      </c>
      <c r="C354" s="213">
        <f t="shared" si="55"/>
        <v>17197.128984133204</v>
      </c>
      <c r="D354" s="213">
        <f t="shared" si="56"/>
        <v>227.92065439133657</v>
      </c>
      <c r="E354" s="213">
        <f t="shared" si="53"/>
        <v>1036.5233671737067</v>
      </c>
      <c r="F354" s="213">
        <f t="shared" si="48"/>
        <v>12.644440215650434</v>
      </c>
      <c r="G354" s="213">
        <f t="shared" si="49"/>
        <v>91.168261756534633</v>
      </c>
      <c r="H354" s="213">
        <f t="shared" si="50"/>
        <v>23.931668711090339</v>
      </c>
      <c r="I354" s="213">
        <f t="shared" si="51"/>
        <v>1392.1883922483187</v>
      </c>
    </row>
    <row r="355" spans="1:9">
      <c r="A355" s="219">
        <f t="shared" si="54"/>
        <v>346</v>
      </c>
      <c r="B355" s="213">
        <f t="shared" si="52"/>
        <v>83852.350925130158</v>
      </c>
      <c r="C355" s="213">
        <f t="shared" si="55"/>
        <v>16147.649074869842</v>
      </c>
      <c r="D355" s="213">
        <f t="shared" si="56"/>
        <v>214.96411230166504</v>
      </c>
      <c r="E355" s="213">
        <f t="shared" si="53"/>
        <v>1049.4799092633782</v>
      </c>
      <c r="F355" s="213">
        <f t="shared" si="48"/>
        <v>12.644440215650434</v>
      </c>
      <c r="G355" s="213">
        <f t="shared" si="49"/>
        <v>85.985644920666019</v>
      </c>
      <c r="H355" s="213">
        <f t="shared" si="50"/>
        <v>22.57123179167483</v>
      </c>
      <c r="I355" s="213">
        <f t="shared" si="51"/>
        <v>1385.6453384930346</v>
      </c>
    </row>
    <row r="356" spans="1:9">
      <c r="A356" s="219">
        <f t="shared" si="54"/>
        <v>347</v>
      </c>
      <c r="B356" s="213">
        <f t="shared" si="52"/>
        <v>84914.949333259312</v>
      </c>
      <c r="C356" s="213">
        <f t="shared" si="55"/>
        <v>15085.050666740688</v>
      </c>
      <c r="D356" s="213">
        <f t="shared" si="56"/>
        <v>201.84561343587299</v>
      </c>
      <c r="E356" s="213">
        <f t="shared" si="53"/>
        <v>1062.5984081291704</v>
      </c>
      <c r="F356" s="213">
        <f t="shared" si="48"/>
        <v>12.644440215650434</v>
      </c>
      <c r="G356" s="213">
        <f t="shared" si="49"/>
        <v>80.738245374349205</v>
      </c>
      <c r="H356" s="213">
        <f t="shared" si="50"/>
        <v>21.193789410766662</v>
      </c>
      <c r="I356" s="213">
        <f t="shared" si="51"/>
        <v>1379.0204965658095</v>
      </c>
    </row>
    <row r="357" spans="1:9">
      <c r="A357" s="219">
        <f t="shared" si="54"/>
        <v>348</v>
      </c>
      <c r="B357" s="213">
        <f t="shared" si="52"/>
        <v>85990.830221490105</v>
      </c>
      <c r="C357" s="213">
        <f t="shared" si="55"/>
        <v>14009.169778509895</v>
      </c>
      <c r="D357" s="213">
        <f t="shared" si="56"/>
        <v>188.56313333425859</v>
      </c>
      <c r="E357" s="213">
        <f t="shared" si="53"/>
        <v>1075.8808882307846</v>
      </c>
      <c r="F357" s="213">
        <f t="shared" si="48"/>
        <v>12.644440215650434</v>
      </c>
      <c r="G357" s="213">
        <f t="shared" si="49"/>
        <v>75.425253333703438</v>
      </c>
      <c r="H357" s="213">
        <f t="shared" si="50"/>
        <v>19.799129000097153</v>
      </c>
      <c r="I357" s="213">
        <f t="shared" si="51"/>
        <v>1372.3128441144943</v>
      </c>
    </row>
    <row r="358" spans="1:9">
      <c r="A358" s="219">
        <f t="shared" si="54"/>
        <v>349</v>
      </c>
      <c r="B358" s="213">
        <f t="shared" si="52"/>
        <v>87080.159620823761</v>
      </c>
      <c r="C358" s="213">
        <f t="shared" si="55"/>
        <v>12919.840379176239</v>
      </c>
      <c r="D358" s="213">
        <f t="shared" si="56"/>
        <v>175.11462223137366</v>
      </c>
      <c r="E358" s="213">
        <f t="shared" si="53"/>
        <v>1089.3293993336697</v>
      </c>
      <c r="F358" s="213">
        <f t="shared" si="48"/>
        <v>12.644440215650434</v>
      </c>
      <c r="G358" s="213">
        <f t="shared" si="49"/>
        <v>70.045848892549472</v>
      </c>
      <c r="H358" s="213">
        <f t="shared" si="50"/>
        <v>18.387035334294232</v>
      </c>
      <c r="I358" s="213">
        <f t="shared" si="51"/>
        <v>1365.5213460075374</v>
      </c>
    </row>
    <row r="359" spans="1:9">
      <c r="A359" s="219">
        <f t="shared" si="54"/>
        <v>350</v>
      </c>
      <c r="B359" s="213">
        <f t="shared" si="52"/>
        <v>88183.105637649147</v>
      </c>
      <c r="C359" s="213">
        <f t="shared" si="55"/>
        <v>11816.894362350853</v>
      </c>
      <c r="D359" s="213">
        <f t="shared" si="56"/>
        <v>161.49800473970299</v>
      </c>
      <c r="E359" s="213">
        <f t="shared" si="53"/>
        <v>1102.9460168253404</v>
      </c>
      <c r="F359" s="213">
        <f t="shared" si="48"/>
        <v>12.644440215650434</v>
      </c>
      <c r="G359" s="213">
        <f t="shared" si="49"/>
        <v>64.599201895881194</v>
      </c>
      <c r="H359" s="213">
        <f t="shared" si="50"/>
        <v>16.957290497668815</v>
      </c>
      <c r="I359" s="213">
        <f t="shared" si="51"/>
        <v>1358.6449541742436</v>
      </c>
    </row>
    <row r="360" spans="1:9">
      <c r="A360" s="219">
        <f t="shared" si="54"/>
        <v>351</v>
      </c>
      <c r="B360" s="213">
        <f t="shared" si="52"/>
        <v>89299.838479684782</v>
      </c>
      <c r="C360" s="213">
        <f t="shared" si="55"/>
        <v>10700.161520315218</v>
      </c>
      <c r="D360" s="213">
        <f t="shared" si="56"/>
        <v>147.71117952938565</v>
      </c>
      <c r="E360" s="213">
        <f t="shared" si="53"/>
        <v>1116.7328420356575</v>
      </c>
      <c r="F360" s="213">
        <f t="shared" si="48"/>
        <v>12.644440215650434</v>
      </c>
      <c r="G360" s="213">
        <f t="shared" si="49"/>
        <v>59.08447181175427</v>
      </c>
      <c r="H360" s="213">
        <f t="shared" si="50"/>
        <v>15.509673850585493</v>
      </c>
      <c r="I360" s="213">
        <f t="shared" si="51"/>
        <v>1351.6826074430332</v>
      </c>
    </row>
    <row r="361" spans="1:9">
      <c r="A361" s="219">
        <f t="shared" si="54"/>
        <v>352</v>
      </c>
      <c r="B361" s="213">
        <f t="shared" si="52"/>
        <v>90430.530482245871</v>
      </c>
      <c r="C361" s="213">
        <f t="shared" si="55"/>
        <v>9569.4695177541289</v>
      </c>
      <c r="D361" s="213">
        <f t="shared" si="56"/>
        <v>133.75201900394021</v>
      </c>
      <c r="E361" s="213">
        <f t="shared" si="53"/>
        <v>1130.692002561103</v>
      </c>
      <c r="F361" s="213">
        <f t="shared" si="48"/>
        <v>12.644440215650434</v>
      </c>
      <c r="G361" s="213">
        <f t="shared" si="49"/>
        <v>53.500807601576092</v>
      </c>
      <c r="H361" s="213">
        <f t="shared" si="50"/>
        <v>14.043961995413721</v>
      </c>
      <c r="I361" s="213">
        <f t="shared" si="51"/>
        <v>1344.6332313776834</v>
      </c>
    </row>
    <row r="362" spans="1:9">
      <c r="A362" s="219">
        <f t="shared" si="54"/>
        <v>353</v>
      </c>
      <c r="B362" s="213">
        <f t="shared" si="52"/>
        <v>91575.356134838992</v>
      </c>
      <c r="C362" s="213">
        <f t="shared" si="55"/>
        <v>8424.6438651610079</v>
      </c>
      <c r="D362" s="213">
        <f t="shared" si="56"/>
        <v>119.6183689719266</v>
      </c>
      <c r="E362" s="213">
        <f t="shared" si="53"/>
        <v>1144.8256525931167</v>
      </c>
      <c r="F362" s="213">
        <f t="shared" si="48"/>
        <v>12.644440215650434</v>
      </c>
      <c r="G362" s="213">
        <f t="shared" si="49"/>
        <v>47.847347588770646</v>
      </c>
      <c r="H362" s="213">
        <f t="shared" si="50"/>
        <v>12.559928742052293</v>
      </c>
      <c r="I362" s="213">
        <f t="shared" si="51"/>
        <v>1337.4957381115166</v>
      </c>
    </row>
    <row r="363" spans="1:9">
      <c r="A363" s="219">
        <f t="shared" si="54"/>
        <v>354</v>
      </c>
      <c r="B363" s="213">
        <f t="shared" si="52"/>
        <v>92734.492108089515</v>
      </c>
      <c r="C363" s="213">
        <f t="shared" si="55"/>
        <v>7265.5078919104853</v>
      </c>
      <c r="D363" s="213">
        <f t="shared" si="56"/>
        <v>105.30804831451259</v>
      </c>
      <c r="E363" s="213">
        <f t="shared" si="53"/>
        <v>1159.1359732505307</v>
      </c>
      <c r="F363" s="213">
        <f t="shared" si="48"/>
        <v>12.644440215650434</v>
      </c>
      <c r="G363" s="213">
        <f t="shared" si="49"/>
        <v>42.123219325805039</v>
      </c>
      <c r="H363" s="213">
        <f t="shared" si="50"/>
        <v>11.057345073023821</v>
      </c>
      <c r="I363" s="213">
        <f t="shared" si="51"/>
        <v>1330.2690261795224</v>
      </c>
    </row>
    <row r="364" spans="1:9">
      <c r="A364" s="219">
        <f t="shared" si="54"/>
        <v>355</v>
      </c>
      <c r="B364" s="213">
        <f t="shared" si="52"/>
        <v>93908.117281005674</v>
      </c>
      <c r="C364" s="213">
        <f t="shared" si="55"/>
        <v>6091.8827189943258</v>
      </c>
      <c r="D364" s="213">
        <f t="shared" si="56"/>
        <v>90.818848648881058</v>
      </c>
      <c r="E364" s="213">
        <f t="shared" si="53"/>
        <v>1173.6251729161622</v>
      </c>
      <c r="F364" s="213">
        <f t="shared" si="48"/>
        <v>12.644440215650434</v>
      </c>
      <c r="G364" s="213">
        <f t="shared" si="49"/>
        <v>36.327539459552426</v>
      </c>
      <c r="H364" s="213">
        <f t="shared" si="50"/>
        <v>9.5359791081325103</v>
      </c>
      <c r="I364" s="213">
        <f t="shared" si="51"/>
        <v>1322.9519803483786</v>
      </c>
    </row>
    <row r="365" spans="1:9">
      <c r="A365" s="219">
        <f t="shared" si="54"/>
        <v>356</v>
      </c>
      <c r="B365" s="213">
        <f t="shared" si="52"/>
        <v>95096.412768583294</v>
      </c>
      <c r="C365" s="213">
        <f t="shared" si="55"/>
        <v>4903.5872314167063</v>
      </c>
      <c r="D365" s="213">
        <f t="shared" si="56"/>
        <v>76.148533987429062</v>
      </c>
      <c r="E365" s="213">
        <f t="shared" si="53"/>
        <v>1188.2954875776143</v>
      </c>
      <c r="F365" s="213">
        <f t="shared" si="48"/>
        <v>12.644440215650434</v>
      </c>
      <c r="G365" s="213">
        <f t="shared" si="49"/>
        <v>30.459413594971629</v>
      </c>
      <c r="H365" s="213">
        <f t="shared" si="50"/>
        <v>7.9955960686800509</v>
      </c>
      <c r="I365" s="213">
        <f t="shared" si="51"/>
        <v>1315.5434714443454</v>
      </c>
    </row>
    <row r="366" spans="1:9">
      <c r="A366" s="219">
        <f t="shared" si="54"/>
        <v>357</v>
      </c>
      <c r="B366" s="213">
        <f t="shared" si="52"/>
        <v>96299.561949755633</v>
      </c>
      <c r="C366" s="213">
        <f t="shared" si="55"/>
        <v>3700.4380502443673</v>
      </c>
      <c r="D366" s="213">
        <f t="shared" si="56"/>
        <v>61.294840392708821</v>
      </c>
      <c r="E366" s="213">
        <f t="shared" si="53"/>
        <v>1203.1491811723345</v>
      </c>
      <c r="F366" s="213">
        <f t="shared" si="48"/>
        <v>12.644440215650434</v>
      </c>
      <c r="G366" s="213">
        <f t="shared" si="49"/>
        <v>24.517936157083533</v>
      </c>
      <c r="H366" s="213">
        <f t="shared" si="50"/>
        <v>6.4359582412344256</v>
      </c>
      <c r="I366" s="213">
        <f t="shared" si="51"/>
        <v>1308.0423561790117</v>
      </c>
    </row>
    <row r="367" spans="1:9">
      <c r="A367" s="219">
        <f t="shared" si="54"/>
        <v>358</v>
      </c>
      <c r="B367" s="213">
        <f t="shared" si="52"/>
        <v>97517.750495692613</v>
      </c>
      <c r="C367" s="213">
        <f t="shared" si="55"/>
        <v>2482.2495043073868</v>
      </c>
      <c r="D367" s="213">
        <f t="shared" si="56"/>
        <v>46.25547562805459</v>
      </c>
      <c r="E367" s="213">
        <f t="shared" si="53"/>
        <v>1218.1885459369887</v>
      </c>
      <c r="F367" s="213">
        <f t="shared" si="48"/>
        <v>12.644440215650434</v>
      </c>
      <c r="G367" s="213">
        <f t="shared" si="49"/>
        <v>18.502190251221837</v>
      </c>
      <c r="H367" s="213">
        <f t="shared" si="50"/>
        <v>4.8568249409457316</v>
      </c>
      <c r="I367" s="213">
        <f t="shared" si="51"/>
        <v>1300.4474769728613</v>
      </c>
    </row>
    <row r="368" spans="1:9">
      <c r="A368" s="219">
        <f t="shared" si="54"/>
        <v>359</v>
      </c>
      <c r="B368" s="213">
        <f t="shared" si="52"/>
        <v>98751.166398453817</v>
      </c>
      <c r="C368" s="213">
        <f t="shared" si="55"/>
        <v>1248.8336015461828</v>
      </c>
      <c r="D368" s="213">
        <f t="shared" si="56"/>
        <v>31.028118803842332</v>
      </c>
      <c r="E368" s="213">
        <f t="shared" si="53"/>
        <v>1233.4159027612009</v>
      </c>
      <c r="F368" s="213">
        <f t="shared" si="48"/>
        <v>12.644440215650434</v>
      </c>
      <c r="G368" s="213">
        <f t="shared" si="49"/>
        <v>12.411247521536934</v>
      </c>
      <c r="H368" s="213">
        <f t="shared" si="50"/>
        <v>3.2579524744034449</v>
      </c>
      <c r="I368" s="213">
        <f t="shared" si="51"/>
        <v>1292.7576617766342</v>
      </c>
    </row>
    <row r="369" spans="1:9">
      <c r="A369" s="219">
        <f t="shared" si="54"/>
        <v>360</v>
      </c>
      <c r="B369" s="213">
        <f t="shared" si="52"/>
        <v>99999.99999999952</v>
      </c>
      <c r="C369" s="213">
        <f t="shared" si="55"/>
        <v>4.8021320253610611E-10</v>
      </c>
      <c r="D369" s="213">
        <f t="shared" si="56"/>
        <v>15.610420019327282</v>
      </c>
      <c r="E369" s="213">
        <f t="shared" si="53"/>
        <v>1248.833601545716</v>
      </c>
      <c r="F369" s="213">
        <f t="shared" si="48"/>
        <v>12.644440215650434</v>
      </c>
      <c r="G369" s="213">
        <f t="shared" si="49"/>
        <v>6.2441680077309138</v>
      </c>
      <c r="H369" s="213">
        <f t="shared" si="50"/>
        <v>1.6390941020293646</v>
      </c>
      <c r="I369" s="213">
        <f t="shared" si="51"/>
        <v>1284.9717238904539</v>
      </c>
    </row>
  </sheetData>
  <mergeCells count="3">
    <mergeCell ref="H3:I3"/>
    <mergeCell ref="B3:C3"/>
    <mergeCell ref="E3:F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Tareas</vt:lpstr>
      <vt:lpstr>Recursos</vt:lpstr>
      <vt:lpstr>Asignación de Tareas y Recursos</vt:lpstr>
      <vt:lpstr>Seguimiento</vt:lpstr>
      <vt:lpstr>CashFlow</vt:lpstr>
      <vt:lpstr>Gráficos</vt:lpstr>
      <vt:lpstr>VAN-TIR</vt:lpstr>
      <vt:lpstr>Resultados</vt:lpstr>
      <vt:lpstr>Francés</vt:lpstr>
      <vt:lpstr>Alemán</vt:lpstr>
      <vt:lpstr>calendario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Panza</dc:creator>
  <cp:lastModifiedBy>Ricardo Panza</cp:lastModifiedBy>
  <dcterms:created xsi:type="dcterms:W3CDTF">2013-06-01T15:24:04Z</dcterms:created>
  <dcterms:modified xsi:type="dcterms:W3CDTF">2013-06-03T23:20:29Z</dcterms:modified>
</cp:coreProperties>
</file>