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165" windowWidth="15480" windowHeight="9120" tabRatio="456" activeTab="4"/>
  </bookViews>
  <sheets>
    <sheet name="ini" sheetId="2" r:id="rId1"/>
    <sheet name="1" sheetId="10" r:id="rId2"/>
    <sheet name="2" sheetId="14" r:id="rId3"/>
    <sheet name="3" sheetId="8" r:id="rId4"/>
    <sheet name="4" sheetId="15" r:id="rId5"/>
    <sheet name="5" sheetId="16" r:id="rId6"/>
    <sheet name="6" sheetId="19" r:id="rId7"/>
    <sheet name="7" sheetId="18" r:id="rId8"/>
    <sheet name="8" sheetId="17" r:id="rId9"/>
    <sheet name="9" sheetId="3" r:id="rId10"/>
    <sheet name="calculos" sheetId="4" state="hidden" r:id="rId11"/>
  </sheets>
  <definedNames>
    <definedName name="_xlnm._FilterDatabase" localSheetId="10" hidden="1">calculos!$U$53:$U$58</definedName>
    <definedName name="alcanzable">calculos!$P$40:$P$42</definedName>
    <definedName name="ANÁLISIS" localSheetId="1">'1'!#REF!</definedName>
    <definedName name="ANÁLISIS" localSheetId="2">'2'!#REF!</definedName>
    <definedName name="ANÁLISIS" localSheetId="3">'3'!#REF!</definedName>
    <definedName name="ANÁLISIS" localSheetId="4">'4'!#REF!</definedName>
    <definedName name="ANÁLISIS" localSheetId="5">'5'!#REF!</definedName>
    <definedName name="ANÁLISIS" localSheetId="6">'6'!#REF!</definedName>
    <definedName name="ANÁLISIS" localSheetId="7">'7'!#REF!</definedName>
    <definedName name="ANÁLISIS" localSheetId="8">'8'!#REF!</definedName>
    <definedName name="ANÁLISIS">'9'!#REF!</definedName>
    <definedName name="ANALISIS2" localSheetId="2">'9'!#REF!</definedName>
    <definedName name="ANALISIS2" localSheetId="4">'9'!#REF!</definedName>
    <definedName name="ANALISIS2" localSheetId="5">'9'!#REF!</definedName>
    <definedName name="ANALISIS2" localSheetId="6">'9'!#REF!</definedName>
    <definedName name="ANALISIS2" localSheetId="7">'9'!#REF!</definedName>
    <definedName name="ANALISIS2" localSheetId="8">'9'!#REF!</definedName>
    <definedName name="ANALISIS2">'9'!#REF!</definedName>
    <definedName name="ANALISISDOS" localSheetId="2">'9'!#REF!</definedName>
    <definedName name="ANALISISDOS" localSheetId="4">'9'!#REF!</definedName>
    <definedName name="ANALISISDOS" localSheetId="5">'9'!#REF!</definedName>
    <definedName name="ANALISISDOS" localSheetId="6">'9'!#REF!</definedName>
    <definedName name="ANALISISDOS" localSheetId="7">'9'!#REF!</definedName>
    <definedName name="ANALISISDOS" localSheetId="8">'9'!#REF!</definedName>
    <definedName name="ANALISISDOS">'9'!#REF!</definedName>
    <definedName name="AÑOS">calculos!$S$4:$S$6</definedName>
    <definedName name="_xlnm.Print_Area" localSheetId="1">'1'!$C$2:$P$31</definedName>
    <definedName name="_xlnm.Print_Area" localSheetId="2">'2'!$C$2:$P$24</definedName>
    <definedName name="_xlnm.Print_Area" localSheetId="3">'3'!$C$2:$Q$38</definedName>
    <definedName name="_xlnm.Print_Area" localSheetId="4">'4'!$C$2:$P$16</definedName>
    <definedName name="_xlnm.Print_Area" localSheetId="5">'5'!$C$2:$P$18</definedName>
    <definedName name="_xlnm.Print_Area" localSheetId="6">'6'!$C$2:$P$15</definedName>
    <definedName name="_xlnm.Print_Area" localSheetId="7">'7'!$C$2:$P$13</definedName>
    <definedName name="_xlnm.Print_Area" localSheetId="8">'8'!$C$2:$P$22</definedName>
    <definedName name="_xlnm.Print_Area" localSheetId="9">'9'!$C$2:$P$28</definedName>
    <definedName name="_xlnm.Print_Area" localSheetId="0">ini!$G$11:$Q$38</definedName>
    <definedName name="arriba1be" localSheetId="4">'4'!#REF!</definedName>
    <definedName name="arriba1be" localSheetId="5">'5'!#REF!</definedName>
    <definedName name="arriba1be" localSheetId="6">'6'!#REF!</definedName>
    <definedName name="arriba1be" localSheetId="7">'7'!#REF!</definedName>
    <definedName name="arriba1be" localSheetId="8">'8'!#REF!</definedName>
    <definedName name="arriba1be">'2'!$A$8:$A$59</definedName>
    <definedName name="arribaacciones">'8'!#REF!</definedName>
    <definedName name="ARRIBACINCO">'5'!$A$5:$A$51</definedName>
    <definedName name="ARRIBACUATRO">'4'!$A$5:$A$43</definedName>
    <definedName name="ARRIBADATA">'3'!$A$7:$A$82</definedName>
    <definedName name="ARRIBADATOS" localSheetId="2">'3'!#REF!</definedName>
    <definedName name="ARRIBADATOS" localSheetId="4">'3'!#REF!</definedName>
    <definedName name="ARRIBADATOS" localSheetId="5">'3'!#REF!</definedName>
    <definedName name="ARRIBADATOS" localSheetId="6">'3'!#REF!</definedName>
    <definedName name="ARRIBADATOS" localSheetId="7">'3'!#REF!</definedName>
    <definedName name="ARRIBADATOS" localSheetId="8">'3'!#REF!</definedName>
    <definedName name="ARRIBADATOS">'3'!#REF!</definedName>
    <definedName name="arribaefe1">'9'!#REF!</definedName>
    <definedName name="ARRIBAEFEDOS" localSheetId="2">#REF!</definedName>
    <definedName name="ARRIBAEFEDOS" localSheetId="4">#REF!</definedName>
    <definedName name="ARRIBAEFEDOS" localSheetId="5">#REF!</definedName>
    <definedName name="ARRIBAEFEDOS" localSheetId="6">#REF!</definedName>
    <definedName name="ARRIBAEFEDOS" localSheetId="7">#REF!</definedName>
    <definedName name="ARRIBAEFEDOS" localSheetId="8">#REF!</definedName>
    <definedName name="ARRIBAEFEDOS">#REF!</definedName>
    <definedName name="ARRIBAEFETRES" localSheetId="2">'2'!#REF!</definedName>
    <definedName name="ARRIBAEFETRES" localSheetId="4">'4'!#REF!</definedName>
    <definedName name="ARRIBAEFETRES" localSheetId="5">'5'!#REF!</definedName>
    <definedName name="ARRIBAEFETRES" localSheetId="6">'6'!#REF!</definedName>
    <definedName name="ARRIBAEFETRES" localSheetId="7">'7'!#REF!</definedName>
    <definedName name="ARRIBAEFETRES" localSheetId="8">'8'!#REF!</definedName>
    <definedName name="ARRIBAEFETRES">'1'!$A$7:$A$116</definedName>
    <definedName name="ARRIBAEUVECUATRO" localSheetId="2">#REF!</definedName>
    <definedName name="ARRIBAEUVECUATRO" localSheetId="4">#REF!</definedName>
    <definedName name="ARRIBAEUVECUATRO" localSheetId="5">#REF!</definedName>
    <definedName name="ARRIBAEUVECUATRO" localSheetId="6">#REF!</definedName>
    <definedName name="ARRIBAEUVECUATRO" localSheetId="7">#REF!</definedName>
    <definedName name="ARRIBAEUVECUATRO" localSheetId="8">#REF!</definedName>
    <definedName name="ARRIBAEUVECUATRO">#REF!</definedName>
    <definedName name="ARRIBAEUVEDOS" localSheetId="2">#REF!</definedName>
    <definedName name="ARRIBAEUVEDOS" localSheetId="4">#REF!</definedName>
    <definedName name="ARRIBAEUVEDOS" localSheetId="5">#REF!</definedName>
    <definedName name="ARRIBAEUVEDOS" localSheetId="6">#REF!</definedName>
    <definedName name="ARRIBAEUVEDOS" localSheetId="7">#REF!</definedName>
    <definedName name="ARRIBAEUVEDOS" localSheetId="8">#REF!</definedName>
    <definedName name="ARRIBAEUVEDOS">#REF!</definedName>
    <definedName name="ARRIBAEUVEEFE" localSheetId="2">#REF!</definedName>
    <definedName name="ARRIBAEUVEEFE" localSheetId="4">#REF!</definedName>
    <definedName name="ARRIBAEUVEEFE" localSheetId="5">#REF!</definedName>
    <definedName name="ARRIBAEUVEEFE" localSheetId="6">#REF!</definedName>
    <definedName name="ARRIBAEUVEEFE" localSheetId="7">#REF!</definedName>
    <definedName name="ARRIBAEUVEEFE" localSheetId="8">#REF!</definedName>
    <definedName name="ARRIBAEUVEEFE">#REF!</definedName>
    <definedName name="ARRIBAEUVETRES" localSheetId="2">#REF!</definedName>
    <definedName name="ARRIBAEUVETRES" localSheetId="4">#REF!</definedName>
    <definedName name="ARRIBAEUVETRES" localSheetId="5">#REF!</definedName>
    <definedName name="ARRIBAEUVETRES" localSheetId="6">#REF!</definedName>
    <definedName name="ARRIBAEUVETRES" localSheetId="7">#REF!</definedName>
    <definedName name="ARRIBAEUVETRES" localSheetId="8">#REF!</definedName>
    <definedName name="ARRIBAEUVETRES">#REF!</definedName>
    <definedName name="ARRIBAEUVEUNO" localSheetId="2">#REF!</definedName>
    <definedName name="ARRIBAEUVEUNO" localSheetId="4">#REF!</definedName>
    <definedName name="ARRIBAEUVEUNO" localSheetId="5">#REF!</definedName>
    <definedName name="ARRIBAEUVEUNO" localSheetId="6">#REF!</definedName>
    <definedName name="ARRIBAEUVEUNO" localSheetId="7">#REF!</definedName>
    <definedName name="ARRIBAEUVEUNO" localSheetId="8">#REF!</definedName>
    <definedName name="ARRIBAEUVEUNO">#REF!</definedName>
    <definedName name="ARRIBAINI">ini!$A$1:$A$63</definedName>
    <definedName name="arribaletras">'5'!#REF!</definedName>
    <definedName name="ARRIBANUEVE">'9'!$A$5:$A$49</definedName>
    <definedName name="ARRIBAOCHO">'8'!$A$5:$A$72</definedName>
    <definedName name="ARRIBARESUMEN" localSheetId="2">#REF!</definedName>
    <definedName name="ARRIBARESUMEN" localSheetId="4">#REF!</definedName>
    <definedName name="ARRIBARESUMEN" localSheetId="5">#REF!</definedName>
    <definedName name="ARRIBARESUMEN" localSheetId="6">#REF!</definedName>
    <definedName name="ARRIBARESUMEN" localSheetId="7">#REF!</definedName>
    <definedName name="ARRIBARESUMEN" localSheetId="8">#REF!</definedName>
    <definedName name="ARRIBARESUMEN">#REF!</definedName>
    <definedName name="ARRIBASEIS">'6'!$A$5:$A$57</definedName>
    <definedName name="ARRIBASIETE">'7'!$A$5:$A$65</definedName>
    <definedName name="ARRIBATIRRR" localSheetId="6">'6'!#REF!</definedName>
    <definedName name="ARRIBATIRRR" localSheetId="7">'7'!#REF!</definedName>
    <definedName name="ARRIBATIRRR">'4'!#REF!</definedName>
    <definedName name="ARRIBAUNAAAA">'1'!$A$7:$A$61</definedName>
    <definedName name="autonomia">#REF!</definedName>
    <definedName name="cabidas">#REF!</definedName>
    <definedName name="calculosynotas" localSheetId="2">'3'!#REF!</definedName>
    <definedName name="calculosynotas" localSheetId="4">'3'!#REF!</definedName>
    <definedName name="calculosynotas" localSheetId="5">'3'!#REF!</definedName>
    <definedName name="calculosynotas" localSheetId="6">'3'!#REF!</definedName>
    <definedName name="calculosynotas" localSheetId="7">'3'!#REF!</definedName>
    <definedName name="calculosynotas" localSheetId="8">'3'!#REF!</definedName>
    <definedName name="calculosynotas">'3'!#REF!</definedName>
    <definedName name="cambioshabito">#REF!</definedName>
    <definedName name="capitalizaciones">#REF!</definedName>
    <definedName name="cashflow">calculos!$S$49:$S$52</definedName>
    <definedName name="CICLOVITAL">#REF!</definedName>
    <definedName name="comohacer">ini!$A$358:$A$359</definedName>
    <definedName name="comohacerplan">ini!$A$360:$A$362</definedName>
    <definedName name="CONCLUSION1">calculos!$S$54:$S$56</definedName>
    <definedName name="configurarpuntos">ini!$A$287:$A$298</definedName>
    <definedName name="COSTECAPITAL" localSheetId="2">'2'!#REF!</definedName>
    <definedName name="COSTECAPITAL" localSheetId="4">'4'!#REF!</definedName>
    <definedName name="COSTECAPITAL" localSheetId="5">'5'!#REF!</definedName>
    <definedName name="COSTECAPITAL" localSheetId="6">'6'!#REF!</definedName>
    <definedName name="COSTECAPITAL" localSheetId="7">'7'!#REF!</definedName>
    <definedName name="COSTECAPITAL" localSheetId="8">'8'!#REF!</definedName>
    <definedName name="COSTECAPITAL">'1'!$A$172:$A$217</definedName>
    <definedName name="costes">#REF!</definedName>
    <definedName name="demandas">#REF!</definedName>
    <definedName name="detalles" localSheetId="1">#REF!</definedName>
    <definedName name="detalles" localSheetId="2">#REF!</definedName>
    <definedName name="detalles" localSheetId="4">#REF!</definedName>
    <definedName name="detalles" localSheetId="5">#REF!</definedName>
    <definedName name="detalles" localSheetId="6">#REF!</definedName>
    <definedName name="detalles" localSheetId="7">#REF!</definedName>
    <definedName name="detalles" localSheetId="8">#REF!</definedName>
    <definedName name="detalles">#REF!</definedName>
    <definedName name="EJERCICIOS">calculos!$S$16:$S$20</definedName>
    <definedName name="exclusiva">#REF!</definedName>
    <definedName name="facilidad">#REF!</definedName>
    <definedName name="fecuencia">#REF!</definedName>
    <definedName name="gastosfijjos" localSheetId="1">#REF!</definedName>
    <definedName name="gastosfijjos" localSheetId="2">#REF!</definedName>
    <definedName name="gastosfijjos" localSheetId="4">#REF!</definedName>
    <definedName name="gastosfijjos" localSheetId="5">#REF!</definedName>
    <definedName name="gastosfijjos" localSheetId="6">#REF!</definedName>
    <definedName name="gastosfijjos" localSheetId="7">#REF!</definedName>
    <definedName name="gastosfijjos" localSheetId="8">#REF!</definedName>
    <definedName name="gastosfijjos">#REF!</definedName>
    <definedName name="GATOSFIJOS" localSheetId="2">'3'!#REF!</definedName>
    <definedName name="GATOSFIJOS" localSheetId="4">'3'!#REF!</definedName>
    <definedName name="GATOSFIJOS" localSheetId="5">'3'!#REF!</definedName>
    <definedName name="GATOSFIJOS" localSheetId="6">'3'!#REF!</definedName>
    <definedName name="GATOSFIJOS" localSheetId="7">'3'!#REF!</definedName>
    <definedName name="GATOSFIJOS" localSheetId="8">'3'!#REF!</definedName>
    <definedName name="GATOSFIJOS">'3'!#REF!</definedName>
    <definedName name="GENERALUNO">#REF!</definedName>
    <definedName name="ifoeuve3" localSheetId="2">#REF!</definedName>
    <definedName name="ifoeuve3" localSheetId="4">#REF!</definedName>
    <definedName name="ifoeuve3" localSheetId="5">#REF!</definedName>
    <definedName name="ifoeuve3" localSheetId="6">#REF!</definedName>
    <definedName name="ifoeuve3" localSheetId="7">#REF!</definedName>
    <definedName name="ifoeuve3" localSheetId="8">#REF!</definedName>
    <definedName name="ifoeuve3">#REF!</definedName>
    <definedName name="INFLACION">calculos!$S$9:$S$10</definedName>
    <definedName name="INFLACIONE">#REF!</definedName>
    <definedName name="inflados">calculos!$S$36:$S$37</definedName>
    <definedName name="INFOANALISIS" localSheetId="1">'1'!#REF!</definedName>
    <definedName name="INFOANALISIS" localSheetId="2">'2'!#REF!</definedName>
    <definedName name="INFOANALISIS" localSheetId="3">'3'!#REF!</definedName>
    <definedName name="INFOANALISIS" localSheetId="4">'4'!#REF!</definedName>
    <definedName name="INFOANALISIS" localSheetId="5">'5'!#REF!</definedName>
    <definedName name="INFOANALISIS" localSheetId="6">'6'!#REF!</definedName>
    <definedName name="INFOANALISIS" localSheetId="7">'7'!#REF!</definedName>
    <definedName name="INFOANALISIS" localSheetId="8">'8'!#REF!</definedName>
    <definedName name="INFOANALISIS">'9'!#REF!</definedName>
    <definedName name="infodata">'3'!$A$167:$A$239</definedName>
    <definedName name="infodatos" localSheetId="2">'3'!#REF!</definedName>
    <definedName name="infodatos" localSheetId="4">'3'!#REF!</definedName>
    <definedName name="infodatos" localSheetId="5">'3'!#REF!</definedName>
    <definedName name="infodatos" localSheetId="6">'3'!#REF!</definedName>
    <definedName name="infodatos" localSheetId="7">'3'!#REF!</definedName>
    <definedName name="infodatos" localSheetId="8">'3'!#REF!</definedName>
    <definedName name="infodatos">'3'!#REF!</definedName>
    <definedName name="INFOEFEDOS" localSheetId="2">#REF!</definedName>
    <definedName name="INFOEFEDOS" localSheetId="4">#REF!</definedName>
    <definedName name="INFOEFEDOS" localSheetId="5">#REF!</definedName>
    <definedName name="INFOEFEDOS" localSheetId="6">#REF!</definedName>
    <definedName name="INFOEFEDOS" localSheetId="7">#REF!</definedName>
    <definedName name="INFOEFEDOS" localSheetId="8">#REF!</definedName>
    <definedName name="INFOEFEDOS">#REF!</definedName>
    <definedName name="INFOEFETRES" localSheetId="2">'2'!#REF!</definedName>
    <definedName name="INFOEFETRES" localSheetId="4">'4'!#REF!</definedName>
    <definedName name="INFOEFETRES" localSheetId="5">'5'!#REF!</definedName>
    <definedName name="INFOEFETRES" localSheetId="6">'6'!#REF!</definedName>
    <definedName name="INFOEFETRES" localSheetId="7">'7'!#REF!</definedName>
    <definedName name="INFOEFETRES" localSheetId="8">'8'!#REF!</definedName>
    <definedName name="INFOEFETRES">'1'!$A$123:$A$167</definedName>
    <definedName name="infoefeuno">'9'!#REF!</definedName>
    <definedName name="INFOEUVE4" localSheetId="2">#REF!</definedName>
    <definedName name="INFOEUVE4" localSheetId="4">#REF!</definedName>
    <definedName name="INFOEUVE4" localSheetId="5">#REF!</definedName>
    <definedName name="INFOEUVE4" localSheetId="6">#REF!</definedName>
    <definedName name="INFOEUVE4" localSheetId="7">#REF!</definedName>
    <definedName name="INFOEUVE4" localSheetId="8">#REF!</definedName>
    <definedName name="INFOEUVE4">#REF!</definedName>
    <definedName name="INFOEUVEDOS" localSheetId="2">#REF!</definedName>
    <definedName name="INFOEUVEDOS" localSheetId="4">#REF!</definedName>
    <definedName name="INFOEUVEDOS" localSheetId="5">#REF!</definedName>
    <definedName name="INFOEUVEDOS" localSheetId="6">#REF!</definedName>
    <definedName name="INFOEUVEDOS" localSheetId="7">#REF!</definedName>
    <definedName name="INFOEUVEDOS" localSheetId="8">#REF!</definedName>
    <definedName name="INFOEUVEDOS">#REF!</definedName>
    <definedName name="INFOEUVEE" localSheetId="2">#REF!</definedName>
    <definedName name="INFOEUVEE" localSheetId="4">#REF!</definedName>
    <definedName name="INFOEUVEE" localSheetId="5">#REF!</definedName>
    <definedName name="INFOEUVEE" localSheetId="6">#REF!</definedName>
    <definedName name="INFOEUVEE" localSheetId="7">#REF!</definedName>
    <definedName name="INFOEUVEE" localSheetId="8">#REF!</definedName>
    <definedName name="INFOEUVEE">#REF!</definedName>
    <definedName name="infoEUVEUNO" localSheetId="2">#REF!</definedName>
    <definedName name="infoEUVEUNO" localSheetId="4">#REF!</definedName>
    <definedName name="infoEUVEUNO" localSheetId="5">#REF!</definedName>
    <definedName name="infoEUVEUNO" localSheetId="6">#REF!</definedName>
    <definedName name="infoEUVEUNO" localSheetId="7">#REF!</definedName>
    <definedName name="infoEUVEUNO" localSheetId="8">#REF!</definedName>
    <definedName name="infoEUVEUNO">#REF!</definedName>
    <definedName name="INFOGENERAL">ini!$A$194:$A$253</definedName>
    <definedName name="informacionyplan">#REF!</definedName>
    <definedName name="infounobe" localSheetId="4">'4'!#REF!</definedName>
    <definedName name="infounobe" localSheetId="5">'5'!#REF!</definedName>
    <definedName name="infounobe" localSheetId="6">'6'!#REF!</definedName>
    <definedName name="infounobe" localSheetId="7">'7'!#REF!</definedName>
    <definedName name="infounobe" localSheetId="8">'8'!#REF!</definedName>
    <definedName name="infounobe">'2'!$A$116:$A$170</definedName>
    <definedName name="inicial">calculos!$S$31:$S$34</definedName>
    <definedName name="INVERSIONES" localSheetId="1">#REF!</definedName>
    <definedName name="INVERSIONES" localSheetId="2">#REF!</definedName>
    <definedName name="INVERSIONES" localSheetId="4">#REF!</definedName>
    <definedName name="INVERSIONES" localSheetId="5">#REF!</definedName>
    <definedName name="INVERSIONES" localSheetId="6">#REF!</definedName>
    <definedName name="INVERSIONES" localSheetId="7">#REF!</definedName>
    <definedName name="INVERSIONES" localSheetId="8">#REF!</definedName>
    <definedName name="INVERSIONES">#REF!</definedName>
    <definedName name="INVERSIONESACTIVOS" localSheetId="2">'3'!#REF!</definedName>
    <definedName name="INVERSIONESACTIVOS" localSheetId="4">'3'!#REF!</definedName>
    <definedName name="INVERSIONESACTIVOS" localSheetId="5">'3'!#REF!</definedName>
    <definedName name="INVERSIONESACTIVOS" localSheetId="6">'3'!#REF!</definedName>
    <definedName name="INVERSIONESACTIVOS" localSheetId="7">'3'!#REF!</definedName>
    <definedName name="INVERSIONESACTIVOS" localSheetId="8">'3'!#REF!</definedName>
    <definedName name="INVERSIONESACTIVOS">'3'!#REF!</definedName>
    <definedName name="MERCADO">#REF!</definedName>
    <definedName name="muchosaños">calculos!$B$192:$B$204</definedName>
    <definedName name="NOMINAMONTY" localSheetId="2">'3'!#REF!</definedName>
    <definedName name="NOMINAMONTY" localSheetId="4">'3'!#REF!</definedName>
    <definedName name="NOMINAMONTY" localSheetId="5">'3'!#REF!</definedName>
    <definedName name="NOMINAMONTY" localSheetId="6">'3'!#REF!</definedName>
    <definedName name="NOMINAMONTY" localSheetId="7">'3'!#REF!</definedName>
    <definedName name="NOMINAMONTY" localSheetId="8">'3'!#REF!</definedName>
    <definedName name="NOMINAMONTY">'3'!#REF!</definedName>
    <definedName name="notasycalculos" localSheetId="2">'3'!#REF!</definedName>
    <definedName name="notasycalculos" localSheetId="4">'3'!#REF!</definedName>
    <definedName name="notasycalculos" localSheetId="5">'3'!#REF!</definedName>
    <definedName name="notasycalculos" localSheetId="6">'3'!#REF!</definedName>
    <definedName name="notasycalculos" localSheetId="7">'3'!#REF!</definedName>
    <definedName name="notasycalculos" localSheetId="8">'3'!#REF!</definedName>
    <definedName name="notasycalculos">'3'!#REF!</definedName>
    <definedName name="particiapciones">#REF!</definedName>
    <definedName name="PEPITO">calculos!$B$253:$B$256</definedName>
    <definedName name="planexisten" localSheetId="1">ini!#REF!</definedName>
    <definedName name="planexisten" localSheetId="2">ini!#REF!</definedName>
    <definedName name="planexisten" localSheetId="3">ini!#REF!</definedName>
    <definedName name="planexisten" localSheetId="4">ini!#REF!</definedName>
    <definedName name="planexisten" localSheetId="5">ini!#REF!</definedName>
    <definedName name="planexisten" localSheetId="6">ini!#REF!</definedName>
    <definedName name="planexisten" localSheetId="7">ini!#REF!</definedName>
    <definedName name="planexisten" localSheetId="8">ini!#REF!</definedName>
    <definedName name="planexisten">ini!#REF!</definedName>
    <definedName name="PLANNUEVO" localSheetId="1">ini!#REF!</definedName>
    <definedName name="PLANNUEVO" localSheetId="2">ini!#REF!</definedName>
    <definedName name="PLANNUEVO" localSheetId="3">ini!#REF!</definedName>
    <definedName name="PLANNUEVO" localSheetId="4">ini!#REF!</definedName>
    <definedName name="PLANNUEVO" localSheetId="5">ini!#REF!</definedName>
    <definedName name="PLANNUEVO" localSheetId="6">ini!#REF!</definedName>
    <definedName name="PLANNUEVO" localSheetId="7">ini!#REF!</definedName>
    <definedName name="PLANNUEVO" localSheetId="8">ini!#REF!</definedName>
    <definedName name="PLANNUEVO">ini!#REF!</definedName>
    <definedName name="prestamosyotros">#REF!</definedName>
    <definedName name="PROVISIÓN" localSheetId="1">#REF!</definedName>
    <definedName name="PROVISIÓN" localSheetId="2">#REF!</definedName>
    <definedName name="PROVISIÓN" localSheetId="4">#REF!</definedName>
    <definedName name="PROVISIÓN" localSheetId="5">#REF!</definedName>
    <definedName name="PROVISIÓN" localSheetId="6">#REF!</definedName>
    <definedName name="PROVISIÓN" localSheetId="7">#REF!</definedName>
    <definedName name="PROVISIÓN" localSheetId="8">#REF!</definedName>
    <definedName name="PROVISIÓN">#REF!</definedName>
    <definedName name="PROVISIONEM" localSheetId="2">'3'!#REF!</definedName>
    <definedName name="PROVISIONEM" localSheetId="4">'3'!#REF!</definedName>
    <definedName name="PROVISIONEM" localSheetId="5">'3'!#REF!</definedName>
    <definedName name="PROVISIONEM" localSheetId="6">'3'!#REF!</definedName>
    <definedName name="PROVISIONEM" localSheetId="7">'3'!#REF!</definedName>
    <definedName name="PROVISIONEM" localSheetId="8">'3'!#REF!</definedName>
    <definedName name="PROVISIONEM">'3'!#REF!</definedName>
    <definedName name="RENTABILIDAD">calculos!$S$27:$S$29</definedName>
    <definedName name="riesgos">calculos!$P$54:$P$58</definedName>
    <definedName name="satisfaccion">calculos!$P$47:$P$50</definedName>
    <definedName name="satisfaction">calculos!$S$22:$S$25</definedName>
    <definedName name="sensibilidad2">calculos!$U$54:$U$58</definedName>
    <definedName name="TASADOS" localSheetId="4">'4'!#REF!</definedName>
    <definedName name="TASADOS" localSheetId="5">'5'!#REF!</definedName>
    <definedName name="TASADOS" localSheetId="6">'6'!#REF!</definedName>
    <definedName name="TASADOS" localSheetId="7">'7'!#REF!</definedName>
    <definedName name="TASADOS" localSheetId="8">'8'!#REF!</definedName>
    <definedName name="TASADOS">'2'!$A$147:$A$192</definedName>
    <definedName name="teamdirectivo">#REF!</definedName>
    <definedName name="tirtir">calculos!$S$44:$S$47</definedName>
    <definedName name="usuarios">#REF!</definedName>
    <definedName name="VALORES">#REF!</definedName>
    <definedName name="vanir">calculos!$S$39:$S$42</definedName>
    <definedName name="ventajascomp">#REF!</definedName>
    <definedName name="VENTAS">calculos!$S$9:$S$13</definedName>
    <definedName name="versionlibre">ini!$A$223:$A$255</definedName>
  </definedNames>
  <calcPr calcId="125725"/>
</workbook>
</file>

<file path=xl/calcChain.xml><?xml version="1.0" encoding="utf-8"?>
<calcChain xmlns="http://schemas.openxmlformats.org/spreadsheetml/2006/main">
  <c r="C238" i="4"/>
  <c r="C211"/>
  <c r="C279" l="1"/>
  <c r="C292" s="1"/>
  <c r="D280"/>
  <c r="C280" s="1"/>
  <c r="C281"/>
  <c r="C282"/>
  <c r="C283"/>
  <c r="D283" s="1"/>
  <c r="C259"/>
  <c r="C272" s="1"/>
  <c r="D260"/>
  <c r="C260" s="1"/>
  <c r="C261"/>
  <c r="C262"/>
  <c r="C263"/>
  <c r="D263" s="1"/>
  <c r="C276" l="1"/>
  <c r="C296"/>
  <c r="C293"/>
  <c r="C295" s="1"/>
  <c r="C285" s="1"/>
  <c r="C287" s="1"/>
  <c r="C289" s="1"/>
  <c r="C291"/>
  <c r="C273"/>
  <c r="C275" s="1"/>
  <c r="C265" s="1"/>
  <c r="C266" s="1"/>
  <c r="C268" s="1"/>
  <c r="C274"/>
  <c r="C271"/>
  <c r="C294"/>
  <c r="C267" l="1"/>
  <c r="C269" s="1"/>
  <c r="C286"/>
  <c r="C288" s="1"/>
  <c r="C290" s="1"/>
  <c r="C284" s="1"/>
  <c r="G22" i="3" s="1"/>
  <c r="C270" i="4"/>
  <c r="C264" l="1"/>
  <c r="G13" i="3" s="1"/>
  <c r="C248" i="4" l="1"/>
  <c r="C247"/>
  <c r="C257" s="1"/>
  <c r="C245"/>
  <c r="C246"/>
  <c r="C244"/>
  <c r="C252" l="1"/>
  <c r="D252" s="1"/>
  <c r="G18" i="19" s="1"/>
  <c r="C250" i="4"/>
  <c r="G16" i="19" s="1"/>
  <c r="C239" i="4"/>
  <c r="C237"/>
  <c r="C227"/>
  <c r="C225"/>
  <c r="C226" s="1"/>
  <c r="C222"/>
  <c r="C221"/>
  <c r="C234"/>
  <c r="C233"/>
  <c r="C230"/>
  <c r="C229"/>
  <c r="G13" i="17"/>
  <c r="G10"/>
  <c r="G13" i="16"/>
  <c r="C213" i="4"/>
  <c r="C212"/>
  <c r="C210"/>
  <c r="C209"/>
  <c r="G9" i="16"/>
  <c r="E187" i="4"/>
  <c r="E188"/>
  <c r="B191"/>
  <c r="C203" s="1"/>
  <c r="D166"/>
  <c r="F166"/>
  <c r="D167"/>
  <c r="F167"/>
  <c r="D168"/>
  <c r="F168"/>
  <c r="J168"/>
  <c r="D169"/>
  <c r="F169"/>
  <c r="D170"/>
  <c r="F170"/>
  <c r="H170"/>
  <c r="H177" s="1"/>
  <c r="D171"/>
  <c r="F171"/>
  <c r="H171"/>
  <c r="H178" s="1"/>
  <c r="D172"/>
  <c r="F172"/>
  <c r="H172"/>
  <c r="H179" s="1"/>
  <c r="D173"/>
  <c r="F173"/>
  <c r="H173"/>
  <c r="H180" s="1"/>
  <c r="D174"/>
  <c r="F174"/>
  <c r="H174"/>
  <c r="H181" s="1"/>
  <c r="D175"/>
  <c r="F175"/>
  <c r="H175"/>
  <c r="H182" s="1"/>
  <c r="I20" i="14"/>
  <c r="I9"/>
  <c r="I8"/>
  <c r="I19"/>
  <c r="I14"/>
  <c r="I13"/>
  <c r="I12"/>
  <c r="I11"/>
  <c r="I10"/>
  <c r="G158"/>
  <c r="G161" s="1"/>
  <c r="I161" s="1"/>
  <c r="I156"/>
  <c r="I154"/>
  <c r="I152"/>
  <c r="I150"/>
  <c r="H17"/>
  <c r="H15"/>
  <c r="F229" i="8"/>
  <c r="F232" s="1"/>
  <c r="I13" i="10"/>
  <c r="I12"/>
  <c r="I11"/>
  <c r="I10"/>
  <c r="D128" i="4"/>
  <c r="I6" i="10"/>
  <c r="I9"/>
  <c r="C214" i="4" l="1"/>
  <c r="G19" i="17"/>
  <c r="C251" i="4"/>
  <c r="G14" i="19" s="1"/>
  <c r="D250" i="4"/>
  <c r="E250" s="1"/>
  <c r="I16" i="19" s="1"/>
  <c r="C241" i="4"/>
  <c r="G15" i="16"/>
  <c r="C235" i="4"/>
  <c r="C223" s="1"/>
  <c r="C231"/>
  <c r="C224" s="1"/>
  <c r="C215"/>
  <c r="E189"/>
  <c r="E190"/>
  <c r="E191"/>
  <c r="C192"/>
  <c r="D192" s="1"/>
  <c r="E192" s="1"/>
  <c r="C194"/>
  <c r="C196"/>
  <c r="C198"/>
  <c r="C200"/>
  <c r="C202"/>
  <c r="C204"/>
  <c r="C193"/>
  <c r="C195"/>
  <c r="C197"/>
  <c r="C199"/>
  <c r="C201"/>
  <c r="H184"/>
  <c r="J170"/>
  <c r="J177" s="1"/>
  <c r="J175"/>
  <c r="J182" s="1"/>
  <c r="J184" s="1"/>
  <c r="J174"/>
  <c r="J181" s="1"/>
  <c r="J173"/>
  <c r="J180" s="1"/>
  <c r="J172"/>
  <c r="J179" s="1"/>
  <c r="J171"/>
  <c r="J178" s="1"/>
  <c r="I17" i="14"/>
  <c r="I16"/>
  <c r="I15"/>
  <c r="C218" i="4" l="1"/>
  <c r="C219" s="1"/>
  <c r="G21" i="17" s="1"/>
  <c r="C216" i="4"/>
  <c r="G17" i="16" s="1"/>
  <c r="G12" i="18"/>
  <c r="D251" i="4"/>
  <c r="E251" s="1"/>
  <c r="I14" i="19" s="1"/>
  <c r="D193" i="4"/>
  <c r="D129"/>
  <c r="D130"/>
  <c r="D131"/>
  <c r="D132"/>
  <c r="D133"/>
  <c r="D194" l="1"/>
  <c r="E193"/>
  <c r="F29" i="8"/>
  <c r="D195" i="4" l="1"/>
  <c r="E194"/>
  <c r="G18" i="8"/>
  <c r="G17"/>
  <c r="G14"/>
  <c r="H9"/>
  <c r="H10"/>
  <c r="I10" s="1"/>
  <c r="J10" s="1"/>
  <c r="K10" s="1"/>
  <c r="L10" s="1"/>
  <c r="M10" s="1"/>
  <c r="N10" s="1"/>
  <c r="O10" s="1"/>
  <c r="P10" s="1"/>
  <c r="H11"/>
  <c r="I11" s="1"/>
  <c r="J11" s="1"/>
  <c r="K11" s="1"/>
  <c r="L11" s="1"/>
  <c r="M11" s="1"/>
  <c r="N11" s="1"/>
  <c r="O11" s="1"/>
  <c r="P11" s="1"/>
  <c r="H12"/>
  <c r="I12" s="1"/>
  <c r="J12" s="1"/>
  <c r="K12" s="1"/>
  <c r="L12" s="1"/>
  <c r="M12" s="1"/>
  <c r="N12" s="1"/>
  <c r="O12" s="1"/>
  <c r="P12" s="1"/>
  <c r="P17" s="1"/>
  <c r="I23" i="10"/>
  <c r="I175"/>
  <c r="I177"/>
  <c r="I179"/>
  <c r="I181"/>
  <c r="G183"/>
  <c r="D196" i="4" l="1"/>
  <c r="E195"/>
  <c r="I9" i="8"/>
  <c r="G22"/>
  <c r="G23" s="1"/>
  <c r="P18"/>
  <c r="P16" s="1"/>
  <c r="N17"/>
  <c r="L17"/>
  <c r="J17"/>
  <c r="H17"/>
  <c r="G16"/>
  <c r="O17"/>
  <c r="M17"/>
  <c r="K17"/>
  <c r="I17"/>
  <c r="H18"/>
  <c r="J18"/>
  <c r="J16" s="1"/>
  <c r="L18"/>
  <c r="N18"/>
  <c r="N16" s="1"/>
  <c r="I18"/>
  <c r="K18"/>
  <c r="M18"/>
  <c r="O18"/>
  <c r="I14"/>
  <c r="H14"/>
  <c r="L16" l="1"/>
  <c r="O16"/>
  <c r="G25"/>
  <c r="G27" s="1"/>
  <c r="K16"/>
  <c r="H16"/>
  <c r="H20" s="1"/>
  <c r="D197" i="4"/>
  <c r="E196"/>
  <c r="J9" i="8"/>
  <c r="H22"/>
  <c r="H23" s="1"/>
  <c r="I22"/>
  <c r="I23" s="1"/>
  <c r="G20"/>
  <c r="M16"/>
  <c r="I16"/>
  <c r="G26" l="1"/>
  <c r="I25"/>
  <c r="H25"/>
  <c r="D198" i="4"/>
  <c r="E197"/>
  <c r="G21" i="8"/>
  <c r="G29"/>
  <c r="G30" s="1"/>
  <c r="H21"/>
  <c r="H29"/>
  <c r="K9"/>
  <c r="J14"/>
  <c r="I20"/>
  <c r="I26" l="1"/>
  <c r="I27"/>
  <c r="H26"/>
  <c r="H27"/>
  <c r="H30"/>
  <c r="D199" i="4"/>
  <c r="E198"/>
  <c r="I21" i="8"/>
  <c r="I29"/>
  <c r="J22"/>
  <c r="J23" s="1"/>
  <c r="J20"/>
  <c r="L9"/>
  <c r="K14"/>
  <c r="I30" l="1"/>
  <c r="J25"/>
  <c r="J27" s="1"/>
  <c r="D200" i="4"/>
  <c r="E199"/>
  <c r="G21" i="14"/>
  <c r="G23"/>
  <c r="J21" i="8"/>
  <c r="J29"/>
  <c r="K22"/>
  <c r="K20"/>
  <c r="K29" s="1"/>
  <c r="M9"/>
  <c r="L14"/>
  <c r="J26" l="1"/>
  <c r="J30"/>
  <c r="K30" s="1"/>
  <c r="K23"/>
  <c r="K25" s="1"/>
  <c r="D201" i="4"/>
  <c r="E200"/>
  <c r="K21" i="8"/>
  <c r="L20"/>
  <c r="L22"/>
  <c r="L23" s="1"/>
  <c r="N9"/>
  <c r="M14"/>
  <c r="I21" i="10"/>
  <c r="I22"/>
  <c r="I20"/>
  <c r="C150" i="4"/>
  <c r="C153"/>
  <c r="K27" i="8" l="1"/>
  <c r="K26"/>
  <c r="L25"/>
  <c r="L27" s="1"/>
  <c r="D202" i="4"/>
  <c r="E201"/>
  <c r="L21" i="8"/>
  <c r="L29"/>
  <c r="L30" s="1"/>
  <c r="M22"/>
  <c r="M23" s="1"/>
  <c r="M20"/>
  <c r="O9"/>
  <c r="N14"/>
  <c r="G186" i="10"/>
  <c r="I186" s="1"/>
  <c r="C151" i="4"/>
  <c r="C152"/>
  <c r="H17" i="10"/>
  <c r="H15"/>
  <c r="J10" i="4"/>
  <c r="J12" s="1"/>
  <c r="J14" s="1"/>
  <c r="J16" s="1"/>
  <c r="J18" s="1"/>
  <c r="J20" s="1"/>
  <c r="J22" s="1"/>
  <c r="J24" s="1"/>
  <c r="J26" s="1"/>
  <c r="J28" s="1"/>
  <c r="K5"/>
  <c r="K6"/>
  <c r="K4"/>
  <c r="L6"/>
  <c r="M6"/>
  <c r="L26" i="8" l="1"/>
  <c r="M25"/>
  <c r="M27" s="1"/>
  <c r="N23"/>
  <c r="D203" i="4"/>
  <c r="E202"/>
  <c r="D141"/>
  <c r="D142" s="1"/>
  <c r="D139"/>
  <c r="D143"/>
  <c r="D140"/>
  <c r="D134"/>
  <c r="D135" s="1"/>
  <c r="D136" s="1"/>
  <c r="D137" s="1"/>
  <c r="D138" s="1"/>
  <c r="M21" i="8"/>
  <c r="M29"/>
  <c r="M30" s="1"/>
  <c r="N20"/>
  <c r="N22"/>
  <c r="P9"/>
  <c r="O14"/>
  <c r="C154" i="4"/>
  <c r="N6"/>
  <c r="E26"/>
  <c r="F26"/>
  <c r="G26"/>
  <c r="H26"/>
  <c r="E28"/>
  <c r="F28"/>
  <c r="G28"/>
  <c r="H28"/>
  <c r="P5"/>
  <c r="O5"/>
  <c r="N5"/>
  <c r="M5"/>
  <c r="D28"/>
  <c r="D26"/>
  <c r="L5"/>
  <c r="M26" i="8" l="1"/>
  <c r="N25"/>
  <c r="N27" s="1"/>
  <c r="D204" i="4"/>
  <c r="E204" s="1"/>
  <c r="E203"/>
  <c r="N21" i="8"/>
  <c r="N29"/>
  <c r="N30" s="1"/>
  <c r="O22"/>
  <c r="O23" s="1"/>
  <c r="O20"/>
  <c r="P14"/>
  <c r="N26"/>
  <c r="P6" i="4"/>
  <c r="D90"/>
  <c r="D91" s="1"/>
  <c r="D99" s="1"/>
  <c r="D100" s="1"/>
  <c r="D108" s="1"/>
  <c r="D109" s="1"/>
  <c r="D117" s="1"/>
  <c r="D118" s="1"/>
  <c r="F81"/>
  <c r="N83" s="1"/>
  <c r="T83" s="1"/>
  <c r="H81"/>
  <c r="P83" s="1"/>
  <c r="V83" s="1"/>
  <c r="D81"/>
  <c r="L83" s="1"/>
  <c r="R83" s="1"/>
  <c r="G81"/>
  <c r="O83" s="1"/>
  <c r="U83" s="1"/>
  <c r="O6"/>
  <c r="D29"/>
  <c r="F65"/>
  <c r="F66" s="1"/>
  <c r="F67" s="1"/>
  <c r="F68" s="1"/>
  <c r="G65"/>
  <c r="G66" s="1"/>
  <c r="G67" s="1"/>
  <c r="G68" s="1"/>
  <c r="E65"/>
  <c r="E66" s="1"/>
  <c r="E67" s="1"/>
  <c r="E68" s="1"/>
  <c r="G24"/>
  <c r="G25" s="1"/>
  <c r="H90"/>
  <c r="H91" s="1"/>
  <c r="F90"/>
  <c r="F91" s="1"/>
  <c r="G90"/>
  <c r="G91" s="1"/>
  <c r="E90"/>
  <c r="E91" s="1"/>
  <c r="D83"/>
  <c r="H83"/>
  <c r="G83"/>
  <c r="F83"/>
  <c r="E83"/>
  <c r="E24"/>
  <c r="E81"/>
  <c r="H82"/>
  <c r="F82"/>
  <c r="G82"/>
  <c r="E82"/>
  <c r="H24"/>
  <c r="G29"/>
  <c r="F29"/>
  <c r="F24"/>
  <c r="E29"/>
  <c r="D24"/>
  <c r="D30"/>
  <c r="D82"/>
  <c r="D9" s="1"/>
  <c r="D65"/>
  <c r="D66" s="1"/>
  <c r="D67" s="1"/>
  <c r="D68" s="1"/>
  <c r="O25" i="8" l="1"/>
  <c r="O27" s="1"/>
  <c r="E206" i="4"/>
  <c r="F206" s="1"/>
  <c r="G15" i="15" s="1"/>
  <c r="E205" i="4"/>
  <c r="G13" i="15" s="1"/>
  <c r="O21" i="8"/>
  <c r="O29"/>
  <c r="O30" s="1"/>
  <c r="P22"/>
  <c r="P23" s="1"/>
  <c r="P20"/>
  <c r="L4" i="4"/>
  <c r="L26" s="1"/>
  <c r="L48" s="1"/>
  <c r="H34"/>
  <c r="D34"/>
  <c r="F34"/>
  <c r="G57"/>
  <c r="G33" s="1"/>
  <c r="G54" s="1"/>
  <c r="G34"/>
  <c r="E34"/>
  <c r="M83"/>
  <c r="S83" s="1"/>
  <c r="E93"/>
  <c r="M84"/>
  <c r="S84" s="1"/>
  <c r="G93"/>
  <c r="O84"/>
  <c r="U84" s="1"/>
  <c r="D93"/>
  <c r="L84"/>
  <c r="R84" s="1"/>
  <c r="D57"/>
  <c r="D33" s="1"/>
  <c r="D54" s="1"/>
  <c r="E80"/>
  <c r="F93"/>
  <c r="N84"/>
  <c r="T84" s="1"/>
  <c r="H93"/>
  <c r="P84"/>
  <c r="V84" s="1"/>
  <c r="E99"/>
  <c r="E100" s="1"/>
  <c r="E108" s="1"/>
  <c r="E109" s="1"/>
  <c r="E117" s="1"/>
  <c r="E118" s="1"/>
  <c r="G99"/>
  <c r="G100" s="1"/>
  <c r="G108" s="1"/>
  <c r="G109" s="1"/>
  <c r="G117" s="1"/>
  <c r="G118" s="1"/>
  <c r="F99"/>
  <c r="F100" s="1"/>
  <c r="F108" s="1"/>
  <c r="F109" s="1"/>
  <c r="F117" s="1"/>
  <c r="F118" s="1"/>
  <c r="H99"/>
  <c r="H100" s="1"/>
  <c r="H108" s="1"/>
  <c r="H109" s="1"/>
  <c r="H117" s="1"/>
  <c r="H118" s="1"/>
  <c r="G80"/>
  <c r="D123"/>
  <c r="D105"/>
  <c r="D114"/>
  <c r="D96"/>
  <c r="E95"/>
  <c r="G95"/>
  <c r="F95"/>
  <c r="D95"/>
  <c r="E57"/>
  <c r="E33" s="1"/>
  <c r="E54" s="1"/>
  <c r="E25"/>
  <c r="V7" i="3"/>
  <c r="H25" i="4"/>
  <c r="H80"/>
  <c r="H57"/>
  <c r="H33" s="1"/>
  <c r="F80"/>
  <c r="F57"/>
  <c r="F33" s="1"/>
  <c r="F25"/>
  <c r="D25"/>
  <c r="D80"/>
  <c r="P25" i="8" l="1"/>
  <c r="P27" s="1"/>
  <c r="O26"/>
  <c r="P21"/>
  <c r="P29"/>
  <c r="P30" s="1"/>
  <c r="L16" i="4"/>
  <c r="L38" s="1"/>
  <c r="D121" s="1"/>
  <c r="L19"/>
  <c r="L41" s="1"/>
  <c r="L9"/>
  <c r="D12" s="1"/>
  <c r="L15"/>
  <c r="L37" s="1"/>
  <c r="L22"/>
  <c r="L44" s="1"/>
  <c r="L13"/>
  <c r="L35" s="1"/>
  <c r="L10"/>
  <c r="L32" s="1"/>
  <c r="D94" s="1"/>
  <c r="L21"/>
  <c r="L43" s="1"/>
  <c r="L23"/>
  <c r="L45" s="1"/>
  <c r="L25"/>
  <c r="L47" s="1"/>
  <c r="L11"/>
  <c r="L33" s="1"/>
  <c r="L17"/>
  <c r="L39" s="1"/>
  <c r="L8"/>
  <c r="L30" s="1"/>
  <c r="D27" s="1"/>
  <c r="L12"/>
  <c r="L34" s="1"/>
  <c r="D103" s="1"/>
  <c r="L14"/>
  <c r="L36" s="1"/>
  <c r="D112" s="1"/>
  <c r="L20"/>
  <c r="L42" s="1"/>
  <c r="L18"/>
  <c r="L40" s="1"/>
  <c r="L27"/>
  <c r="L49" s="1"/>
  <c r="L24"/>
  <c r="L46" s="1"/>
  <c r="D37"/>
  <c r="D79" s="1"/>
  <c r="L93"/>
  <c r="R93" s="1"/>
  <c r="F37"/>
  <c r="N93"/>
  <c r="T93" s="1"/>
  <c r="P94"/>
  <c r="V94" s="1"/>
  <c r="L94"/>
  <c r="R94" s="1"/>
  <c r="M94"/>
  <c r="S94" s="1"/>
  <c r="H37"/>
  <c r="P93"/>
  <c r="V93" s="1"/>
  <c r="G37"/>
  <c r="O93"/>
  <c r="U93" s="1"/>
  <c r="N94"/>
  <c r="T94" s="1"/>
  <c r="E37"/>
  <c r="M93"/>
  <c r="S93" s="1"/>
  <c r="O94"/>
  <c r="U94" s="1"/>
  <c r="V9" i="3"/>
  <c r="H54" i="4"/>
  <c r="F54"/>
  <c r="P26" i="8" l="1"/>
  <c r="H72"/>
  <c r="I72" s="1"/>
  <c r="F36" s="1"/>
  <c r="F72"/>
  <c r="G72" s="1"/>
  <c r="F34" s="1"/>
  <c r="L31" i="4"/>
  <c r="D97"/>
  <c r="D31"/>
  <c r="D47" s="1"/>
  <c r="D35"/>
  <c r="D77" s="1"/>
  <c r="D89"/>
  <c r="D43"/>
  <c r="F102"/>
  <c r="H104" l="1"/>
  <c r="D38"/>
  <c r="H65"/>
  <c r="H66" s="1"/>
  <c r="H67" s="1"/>
  <c r="H68" s="1"/>
  <c r="H29"/>
  <c r="H95"/>
  <c r="D60"/>
  <c r="D48"/>
  <c r="D49"/>
  <c r="H102"/>
  <c r="P95" s="1"/>
  <c r="V95" s="1"/>
  <c r="D51"/>
  <c r="D78"/>
  <c r="N87"/>
  <c r="T87" s="1"/>
  <c r="D50"/>
  <c r="N95"/>
  <c r="T95" s="1"/>
  <c r="L85"/>
  <c r="R85" s="1"/>
  <c r="E104"/>
  <c r="M85"/>
  <c r="S85" s="1"/>
  <c r="G102"/>
  <c r="O85"/>
  <c r="U85" s="1"/>
  <c r="M86"/>
  <c r="S86" s="1"/>
  <c r="N86"/>
  <c r="T86" s="1"/>
  <c r="O86"/>
  <c r="U86" s="1"/>
  <c r="P86"/>
  <c r="V86" s="1"/>
  <c r="F104"/>
  <c r="N85"/>
  <c r="T85" s="1"/>
  <c r="P85"/>
  <c r="V85" s="1"/>
  <c r="E102"/>
  <c r="G104"/>
  <c r="D69"/>
  <c r="D59"/>
  <c r="H122"/>
  <c r="E113"/>
  <c r="E111"/>
  <c r="F113"/>
  <c r="F111"/>
  <c r="G113"/>
  <c r="G111"/>
  <c r="H113"/>
  <c r="H111"/>
  <c r="D102"/>
  <c r="D104"/>
  <c r="D52"/>
  <c r="E30"/>
  <c r="E9"/>
  <c r="D61" l="1"/>
  <c r="D62" s="1"/>
  <c r="D63" s="1"/>
  <c r="D40" s="1"/>
  <c r="D41" s="1"/>
  <c r="D42" s="1"/>
  <c r="M4"/>
  <c r="M25" s="1"/>
  <c r="M47" s="1"/>
  <c r="E12"/>
  <c r="D53"/>
  <c r="F122"/>
  <c r="F120"/>
  <c r="N97" s="1"/>
  <c r="T97" s="1"/>
  <c r="M95"/>
  <c r="S95" s="1"/>
  <c r="L95"/>
  <c r="R95" s="1"/>
  <c r="P96"/>
  <c r="V96" s="1"/>
  <c r="O96"/>
  <c r="U96" s="1"/>
  <c r="N96"/>
  <c r="T96" s="1"/>
  <c r="M96"/>
  <c r="S96" s="1"/>
  <c r="O95"/>
  <c r="U95" s="1"/>
  <c r="L86"/>
  <c r="R86" s="1"/>
  <c r="H120"/>
  <c r="P87"/>
  <c r="V87" s="1"/>
  <c r="E120"/>
  <c r="M87"/>
  <c r="S87" s="1"/>
  <c r="G122"/>
  <c r="O87"/>
  <c r="U87" s="1"/>
  <c r="E122"/>
  <c r="D73"/>
  <c r="D70"/>
  <c r="M22"/>
  <c r="M44" s="1"/>
  <c r="E114"/>
  <c r="E123"/>
  <c r="E105"/>
  <c r="G120"/>
  <c r="D113"/>
  <c r="D111"/>
  <c r="D106"/>
  <c r="E96"/>
  <c r="E79"/>
  <c r="M10" l="1"/>
  <c r="M13"/>
  <c r="M35" s="1"/>
  <c r="M24"/>
  <c r="M46" s="1"/>
  <c r="M9"/>
  <c r="M31" s="1"/>
  <c r="M17"/>
  <c r="M39" s="1"/>
  <c r="M14"/>
  <c r="M36" s="1"/>
  <c r="E112" s="1"/>
  <c r="M19"/>
  <c r="M41" s="1"/>
  <c r="M18"/>
  <c r="M40" s="1"/>
  <c r="M26"/>
  <c r="M48" s="1"/>
  <c r="M11"/>
  <c r="M33" s="1"/>
  <c r="M15"/>
  <c r="M37" s="1"/>
  <c r="M8"/>
  <c r="M30" s="1"/>
  <c r="E27" s="1"/>
  <c r="M12"/>
  <c r="M34" s="1"/>
  <c r="E103" s="1"/>
  <c r="M16"/>
  <c r="M38" s="1"/>
  <c r="E121" s="1"/>
  <c r="E124" s="1"/>
  <c r="M20"/>
  <c r="M42" s="1"/>
  <c r="M23"/>
  <c r="M45" s="1"/>
  <c r="M27"/>
  <c r="M49" s="1"/>
  <c r="M21"/>
  <c r="M43" s="1"/>
  <c r="L96"/>
  <c r="R96" s="1"/>
  <c r="O97"/>
  <c r="U97" s="1"/>
  <c r="P97"/>
  <c r="V97" s="1"/>
  <c r="M97"/>
  <c r="S97" s="1"/>
  <c r="L87"/>
  <c r="R87" s="1"/>
  <c r="M32"/>
  <c r="E94" s="1"/>
  <c r="D45"/>
  <c r="D74"/>
  <c r="D72"/>
  <c r="D115"/>
  <c r="D122"/>
  <c r="D120"/>
  <c r="E35" l="1"/>
  <c r="E77" s="1"/>
  <c r="E78" s="1"/>
  <c r="E115"/>
  <c r="E43"/>
  <c r="E59" s="1"/>
  <c r="L97"/>
  <c r="R97" s="1"/>
  <c r="E31"/>
  <c r="E48" s="1"/>
  <c r="E106"/>
  <c r="E89"/>
  <c r="E97"/>
  <c r="D75"/>
  <c r="D76" s="1"/>
  <c r="D124"/>
  <c r="E52"/>
  <c r="E50"/>
  <c r="E51"/>
  <c r="E49" l="1"/>
  <c r="E38"/>
  <c r="E69"/>
  <c r="E70" s="1"/>
  <c r="E60"/>
  <c r="E61" s="1"/>
  <c r="E62" s="1"/>
  <c r="E63" s="1"/>
  <c r="E40" s="1"/>
  <c r="E47"/>
  <c r="E53"/>
  <c r="E73" l="1"/>
  <c r="D144"/>
  <c r="D157" s="1"/>
  <c r="E41"/>
  <c r="E42" s="1"/>
  <c r="E72"/>
  <c r="E45"/>
  <c r="E74"/>
  <c r="F30"/>
  <c r="F9"/>
  <c r="G26" i="10" l="1"/>
  <c r="N4" i="4"/>
  <c r="N26" s="1"/>
  <c r="N48" s="1"/>
  <c r="D146"/>
  <c r="D156"/>
  <c r="D149" s="1"/>
  <c r="D162" s="1"/>
  <c r="D155"/>
  <c r="D148" s="1"/>
  <c r="D161" s="1"/>
  <c r="D147"/>
  <c r="D160" s="1"/>
  <c r="I28" i="10" s="1"/>
  <c r="G15"/>
  <c r="D145" i="4"/>
  <c r="D158" s="1"/>
  <c r="G17" i="10"/>
  <c r="N25" i="4"/>
  <c r="N47" s="1"/>
  <c r="F123"/>
  <c r="F105"/>
  <c r="F114"/>
  <c r="F96"/>
  <c r="E75"/>
  <c r="E76" s="1"/>
  <c r="F79"/>
  <c r="N10" l="1"/>
  <c r="D159"/>
  <c r="G28" i="10" s="1"/>
  <c r="I30"/>
  <c r="G30"/>
  <c r="I26"/>
  <c r="N13" i="4"/>
  <c r="N35" s="1"/>
  <c r="N23"/>
  <c r="N45" s="1"/>
  <c r="N9"/>
  <c r="F12" s="1"/>
  <c r="N17"/>
  <c r="N39" s="1"/>
  <c r="N14"/>
  <c r="N36" s="1"/>
  <c r="F112" s="1"/>
  <c r="N20"/>
  <c r="N42" s="1"/>
  <c r="N19"/>
  <c r="N41" s="1"/>
  <c r="N27"/>
  <c r="N49" s="1"/>
  <c r="N11"/>
  <c r="N33" s="1"/>
  <c r="N15"/>
  <c r="N37" s="1"/>
  <c r="N8"/>
  <c r="N30" s="1"/>
  <c r="F27" s="1"/>
  <c r="N12"/>
  <c r="N16"/>
  <c r="N38" s="1"/>
  <c r="F121" s="1"/>
  <c r="F124" s="1"/>
  <c r="N21"/>
  <c r="N43" s="1"/>
  <c r="N24"/>
  <c r="N46" s="1"/>
  <c r="N18"/>
  <c r="N40" s="1"/>
  <c r="N22"/>
  <c r="N44" s="1"/>
  <c r="N32"/>
  <c r="F94" s="1"/>
  <c r="N34"/>
  <c r="F103" s="1"/>
  <c r="N31" l="1"/>
  <c r="F31"/>
  <c r="F47" s="1"/>
  <c r="F115"/>
  <c r="F106"/>
  <c r="F89"/>
  <c r="F97"/>
  <c r="F43"/>
  <c r="F59" s="1"/>
  <c r="F35"/>
  <c r="F77" s="1"/>
  <c r="F78" s="1"/>
  <c r="F38" l="1"/>
  <c r="F48"/>
  <c r="F60"/>
  <c r="F61" s="1"/>
  <c r="F62" s="1"/>
  <c r="F63" s="1"/>
  <c r="F40" s="1"/>
  <c r="F69"/>
  <c r="F70" s="1"/>
  <c r="F50"/>
  <c r="F51"/>
  <c r="F53"/>
  <c r="F49"/>
  <c r="F52"/>
  <c r="F73" l="1"/>
  <c r="F41"/>
  <c r="F42" s="1"/>
  <c r="F45"/>
  <c r="F72"/>
  <c r="F74"/>
  <c r="G30"/>
  <c r="G9"/>
  <c r="O4" l="1"/>
  <c r="O21" s="1"/>
  <c r="O43" s="1"/>
  <c r="G12"/>
  <c r="O20"/>
  <c r="O42" s="1"/>
  <c r="G114"/>
  <c r="G123"/>
  <c r="G105"/>
  <c r="G96"/>
  <c r="O9"/>
  <c r="G79"/>
  <c r="F75"/>
  <c r="F76" s="1"/>
  <c r="O14" l="1"/>
  <c r="O36" s="1"/>
  <c r="G112" s="1"/>
  <c r="O22"/>
  <c r="O44" s="1"/>
  <c r="O17"/>
  <c r="O39" s="1"/>
  <c r="O23"/>
  <c r="O45" s="1"/>
  <c r="O13"/>
  <c r="O35" s="1"/>
  <c r="O10"/>
  <c r="O32" s="1"/>
  <c r="G94" s="1"/>
  <c r="O24"/>
  <c r="O46" s="1"/>
  <c r="O25"/>
  <c r="O47" s="1"/>
  <c r="O11"/>
  <c r="O33" s="1"/>
  <c r="O15"/>
  <c r="O37" s="1"/>
  <c r="O8"/>
  <c r="O30" s="1"/>
  <c r="G27" s="1"/>
  <c r="O12"/>
  <c r="O34" s="1"/>
  <c r="G103" s="1"/>
  <c r="O16"/>
  <c r="O38" s="1"/>
  <c r="G121" s="1"/>
  <c r="G124" s="1"/>
  <c r="O18"/>
  <c r="O40" s="1"/>
  <c r="O26"/>
  <c r="O48" s="1"/>
  <c r="O19"/>
  <c r="O41" s="1"/>
  <c r="O27"/>
  <c r="O49" s="1"/>
  <c r="O31"/>
  <c r="G31" l="1"/>
  <c r="G47" s="1"/>
  <c r="G115"/>
  <c r="G43"/>
  <c r="G59" s="1"/>
  <c r="G35"/>
  <c r="G77" s="1"/>
  <c r="G78" s="1"/>
  <c r="G106"/>
  <c r="G89"/>
  <c r="G97"/>
  <c r="G38" l="1"/>
  <c r="G60"/>
  <c r="G61" s="1"/>
  <c r="G62" s="1"/>
  <c r="G63" s="1"/>
  <c r="G40" s="1"/>
  <c r="G48"/>
  <c r="G51"/>
  <c r="G69"/>
  <c r="G70" s="1"/>
  <c r="G45" s="1"/>
  <c r="G50"/>
  <c r="G53"/>
  <c r="G49"/>
  <c r="G52"/>
  <c r="H30"/>
  <c r="H9"/>
  <c r="P4" l="1"/>
  <c r="P24" s="1"/>
  <c r="P46" s="1"/>
  <c r="H12"/>
  <c r="G41"/>
  <c r="G42" s="1"/>
  <c r="G74"/>
  <c r="G72"/>
  <c r="G73"/>
  <c r="H123"/>
  <c r="H105"/>
  <c r="H114"/>
  <c r="H96"/>
  <c r="H79"/>
  <c r="P12" l="1"/>
  <c r="P26"/>
  <c r="P48" s="1"/>
  <c r="P15"/>
  <c r="P37" s="1"/>
  <c r="P18"/>
  <c r="P40" s="1"/>
  <c r="P11"/>
  <c r="P33" s="1"/>
  <c r="P8"/>
  <c r="P30" s="1"/>
  <c r="H27" s="1"/>
  <c r="H89" s="1"/>
  <c r="P16"/>
  <c r="P38" s="1"/>
  <c r="H121" s="1"/>
  <c r="H124" s="1"/>
  <c r="P20"/>
  <c r="P42" s="1"/>
  <c r="P27"/>
  <c r="P49" s="1"/>
  <c r="P19"/>
  <c r="P41" s="1"/>
  <c r="P9"/>
  <c r="P31" s="1"/>
  <c r="P13"/>
  <c r="P35" s="1"/>
  <c r="P17"/>
  <c r="P39" s="1"/>
  <c r="P10"/>
  <c r="P32" s="1"/>
  <c r="H94" s="1"/>
  <c r="P14"/>
  <c r="P36" s="1"/>
  <c r="H112" s="1"/>
  <c r="P22"/>
  <c r="P44" s="1"/>
  <c r="P23"/>
  <c r="P45" s="1"/>
  <c r="P21"/>
  <c r="P43" s="1"/>
  <c r="P25"/>
  <c r="P47" s="1"/>
  <c r="G75"/>
  <c r="G76" s="1"/>
  <c r="P34"/>
  <c r="H103" s="1"/>
  <c r="H43" l="1"/>
  <c r="H69" s="1"/>
  <c r="H31"/>
  <c r="H47" s="1"/>
  <c r="H35"/>
  <c r="H77" s="1"/>
  <c r="H78" s="1"/>
  <c r="H106"/>
  <c r="H115"/>
  <c r="H97"/>
  <c r="H59" l="1"/>
  <c r="H38"/>
  <c r="H60"/>
  <c r="H48"/>
  <c r="V25" i="3"/>
  <c r="V19"/>
  <c r="H51" i="4"/>
  <c r="H50"/>
  <c r="H53"/>
  <c r="H49"/>
  <c r="H52"/>
  <c r="H73"/>
  <c r="H70"/>
  <c r="H61" l="1"/>
  <c r="H62" s="1"/>
  <c r="H63" s="1"/>
  <c r="H40" s="1"/>
  <c r="H41" s="1"/>
  <c r="H42" s="1"/>
  <c r="V26" i="3"/>
  <c r="V18"/>
  <c r="H45" i="4"/>
  <c r="H74"/>
  <c r="H72"/>
  <c r="H75" l="1"/>
  <c r="H76" s="1"/>
  <c r="W30" i="10" l="1"/>
  <c r="W28"/>
  <c r="W26"/>
</calcChain>
</file>

<file path=xl/sharedStrings.xml><?xml version="1.0" encoding="utf-8"?>
<sst xmlns="http://schemas.openxmlformats.org/spreadsheetml/2006/main" count="768" uniqueCount="530">
  <si>
    <t>ventas diarias (para cobros)</t>
  </si>
  <si>
    <t>Resultados</t>
  </si>
  <si>
    <t>ventas previstas</t>
  </si>
  <si>
    <t>coste diario (para proveedores)</t>
  </si>
  <si>
    <t>margen</t>
  </si>
  <si>
    <t>gastos de personal</t>
  </si>
  <si>
    <t>intereses</t>
  </si>
  <si>
    <t>Coste recursos propios</t>
  </si>
  <si>
    <t>Beneficio</t>
  </si>
  <si>
    <t>proveedores</t>
  </si>
  <si>
    <t>fondo de maniobra</t>
  </si>
  <si>
    <t>COSTES FIJOS</t>
  </si>
  <si>
    <t>financiación</t>
  </si>
  <si>
    <t>Préstamos</t>
  </si>
  <si>
    <t>Gastos operativos</t>
  </si>
  <si>
    <t>OBJETIVOS</t>
  </si>
  <si>
    <t>GESTIÓN</t>
  </si>
  <si>
    <t>calculo punto equilibrio</t>
  </si>
  <si>
    <t>TOTAL COSTES</t>
  </si>
  <si>
    <t>Contribución marginal</t>
  </si>
  <si>
    <t>Ratio contribución</t>
  </si>
  <si>
    <t>Umbral rentabilidad</t>
  </si>
  <si>
    <t>SUMA DE VARIABLES</t>
  </si>
  <si>
    <t>Venta mínima para % beneficio</t>
  </si>
  <si>
    <t>Costes de las ventas</t>
  </si>
  <si>
    <t>Costes fijos</t>
  </si>
  <si>
    <t>venta mínima para beneficio</t>
  </si>
  <si>
    <t>Variables</t>
  </si>
  <si>
    <t>Resultado</t>
  </si>
  <si>
    <t>% Beneficio</t>
  </si>
  <si>
    <t>Comprobación</t>
  </si>
  <si>
    <t>ROE Rentabilidad Financiera</t>
  </si>
  <si>
    <t>Resultado/Recursos Propios</t>
  </si>
  <si>
    <t>ROA Rentabilidad Económica</t>
  </si>
  <si>
    <t>Resultado/Activo Total</t>
  </si>
  <si>
    <t>Total activo fin de año</t>
  </si>
  <si>
    <t>Rentabilidad Ventas</t>
  </si>
  <si>
    <t>Liquidez</t>
  </si>
  <si>
    <t>Solvencia</t>
  </si>
  <si>
    <t>Circulante/Exigible a corto plazo (aquí: proveedores)</t>
  </si>
  <si>
    <t>Recursos Propios + Coste RP + Beneficio</t>
  </si>
  <si>
    <t>Préstamos + crédito proveedores</t>
  </si>
  <si>
    <t>Fondos Propios (Pat. Neto)</t>
  </si>
  <si>
    <t>Fondos Ajenos (Pasivo)</t>
  </si>
  <si>
    <t>Acid Test</t>
  </si>
  <si>
    <t>Endeudamiento</t>
  </si>
  <si>
    <t>Rotación existencias</t>
  </si>
  <si>
    <t>Coste material vendido/Existencias</t>
  </si>
  <si>
    <t>Coste material vendido</t>
  </si>
  <si>
    <t>(Disponible+Realizable/Exigible corto</t>
  </si>
  <si>
    <t>Beneficio/Ventas</t>
  </si>
  <si>
    <t>Inversion Total</t>
  </si>
  <si>
    <t>Costes Fijos</t>
  </si>
  <si>
    <t>Ventas mínimas para PE</t>
  </si>
  <si>
    <t>Coste M.V. (PE)</t>
  </si>
  <si>
    <t>Margen Bruto (PE)</t>
  </si>
  <si>
    <t>PUNTO EQUILIBRIO</t>
  </si>
  <si>
    <t>Ventas Mínimas para BE</t>
  </si>
  <si>
    <t>BENEFICIO ESPERADO</t>
  </si>
  <si>
    <t xml:space="preserve">© e.ditor consulting y los autores. </t>
  </si>
  <si>
    <t>Stock inicial</t>
  </si>
  <si>
    <t>Provisión de fondos</t>
  </si>
  <si>
    <t>Socios</t>
  </si>
  <si>
    <t>Tipo de interés préstamos</t>
  </si>
  <si>
    <t>Activos (inmovilizado)</t>
  </si>
  <si>
    <t>inversiones</t>
  </si>
  <si>
    <t>Gastos fijos</t>
  </si>
  <si>
    <t>Otros gastos variables</t>
  </si>
  <si>
    <t>Circulante</t>
  </si>
  <si>
    <t>coste ventas diario</t>
  </si>
  <si>
    <t>Disponible</t>
  </si>
  <si>
    <t>Existencias</t>
  </si>
  <si>
    <t>Realizable</t>
  </si>
  <si>
    <t>Activo total / Pasivo total</t>
  </si>
  <si>
    <t>Pasivo /PN</t>
  </si>
  <si>
    <t>Capitalización</t>
  </si>
  <si>
    <t>Gastos variables</t>
  </si>
  <si>
    <t>MIN</t>
  </si>
  <si>
    <t>MAX</t>
  </si>
  <si>
    <t>datos no borrar</t>
  </si>
  <si>
    <t>Cash Flow</t>
  </si>
  <si>
    <t>Variación</t>
  </si>
  <si>
    <t>Segundo año</t>
  </si>
  <si>
    <t>Tercer año</t>
  </si>
  <si>
    <t>2º</t>
  </si>
  <si>
    <t>4º</t>
  </si>
  <si>
    <t>5º</t>
  </si>
  <si>
    <t>3º</t>
  </si>
  <si>
    <t>Cuarto año</t>
  </si>
  <si>
    <t>Quinto año</t>
  </si>
  <si>
    <t>ventas previstas 3º</t>
  </si>
  <si>
    <t>ventas previstas2º</t>
  </si>
  <si>
    <t>ventas previstas 4º</t>
  </si>
  <si>
    <t>ventas previstas 5º</t>
  </si>
  <si>
    <t>Años amortización préstamos</t>
  </si>
  <si>
    <t>Personal + Gastos Fijos</t>
  </si>
  <si>
    <t>Coste del material vendido</t>
  </si>
  <si>
    <t>ventas</t>
  </si>
  <si>
    <t>principal</t>
  </si>
  <si>
    <t>intereses año 1</t>
  </si>
  <si>
    <t>intereses año 2</t>
  </si>
  <si>
    <t>intereses año 3</t>
  </si>
  <si>
    <t>intereses año 4</t>
  </si>
  <si>
    <t>intereses año 5</t>
  </si>
  <si>
    <t>Amortización préstamo (anual 12)</t>
  </si>
  <si>
    <t>Total</t>
  </si>
  <si>
    <t>Total costes</t>
  </si>
  <si>
    <t>costes 2º año</t>
  </si>
  <si>
    <t xml:space="preserve">Primer año </t>
  </si>
  <si>
    <t>costes 3º año</t>
  </si>
  <si>
    <t>costes 4º año</t>
  </si>
  <si>
    <t>costes 5º año</t>
  </si>
  <si>
    <t>Primer año</t>
  </si>
  <si>
    <t>1º</t>
  </si>
  <si>
    <t>intereses año 6</t>
  </si>
  <si>
    <t>intereses año 7</t>
  </si>
  <si>
    <t>intereses año 8</t>
  </si>
  <si>
    <t>intereses año 9</t>
  </si>
  <si>
    <t>intereses año 10</t>
  </si>
  <si>
    <t>CASH FLOW</t>
  </si>
  <si>
    <t>AÑO</t>
  </si>
  <si>
    <t>10º</t>
  </si>
  <si>
    <t>Décimo Año</t>
  </si>
  <si>
    <t>Ventas Diarias para cobro</t>
  </si>
  <si>
    <t>REALIZABLE</t>
  </si>
  <si>
    <t>Coste Diario Material vendido</t>
  </si>
  <si>
    <t>PROVEEDORES</t>
  </si>
  <si>
    <t>CashFlow1</t>
  </si>
  <si>
    <t>CashFlow2</t>
  </si>
  <si>
    <t>CashFlow3</t>
  </si>
  <si>
    <t>CashFlow4</t>
  </si>
  <si>
    <t>CashFlow5</t>
  </si>
  <si>
    <t>INVERSION</t>
  </si>
  <si>
    <t>CashFlow6</t>
  </si>
  <si>
    <t>CashFlow7</t>
  </si>
  <si>
    <t>CashFlow8</t>
  </si>
  <si>
    <t>CashFlow9</t>
  </si>
  <si>
    <t>CashFlow10</t>
  </si>
  <si>
    <t>CashFlow11</t>
  </si>
  <si>
    <t>CashFlow12</t>
  </si>
  <si>
    <t>CashFlow13</t>
  </si>
  <si>
    <t>CashFlow14</t>
  </si>
  <si>
    <t>CashFlow15</t>
  </si>
  <si>
    <t>van</t>
  </si>
  <si>
    <t>TASA DESCUENTO</t>
  </si>
  <si>
    <t>TIR</t>
  </si>
  <si>
    <t>% Crecimiento constante</t>
  </si>
  <si>
    <t>5 AÑOS</t>
  </si>
  <si>
    <t>10 AÑOS</t>
  </si>
  <si>
    <t>15 AÑOS</t>
  </si>
  <si>
    <t>años</t>
  </si>
  <si>
    <t>15º</t>
  </si>
  <si>
    <t>Quinceavo Año</t>
  </si>
  <si>
    <t>Tasa de descuento %</t>
  </si>
  <si>
    <t>% crecimiento a partir 5º año</t>
  </si>
  <si>
    <t>Cash Flow - AÑOS</t>
  </si>
  <si>
    <t>Valor Actual Neto - V.A.N.</t>
  </si>
  <si>
    <t>a</t>
  </si>
  <si>
    <t>b</t>
  </si>
  <si>
    <t>c</t>
  </si>
  <si>
    <t>PARÁMETROS</t>
  </si>
  <si>
    <t>tir</t>
  </si>
  <si>
    <t>%</t>
  </si>
  <si>
    <t>% de Recursos Ajenos</t>
  </si>
  <si>
    <t>% de Recursos Propios</t>
  </si>
  <si>
    <t>Coste del Capital</t>
  </si>
  <si>
    <t>T.I.R. vs. inflación</t>
  </si>
  <si>
    <t>% inflacion</t>
  </si>
  <si>
    <t>Tasa con inflación</t>
  </si>
  <si>
    <t>van inflactado</t>
  </si>
  <si>
    <t>Inflación anual %</t>
  </si>
  <si>
    <t>V.A.N. con inflación</t>
  </si>
  <si>
    <t>d</t>
  </si>
  <si>
    <t>TIR inflacion</t>
  </si>
  <si>
    <t>Tasa Interna Retorno - T.I.R.</t>
  </si>
  <si>
    <t>VNA</t>
  </si>
  <si>
    <t>IR %</t>
  </si>
  <si>
    <t>IR inflación</t>
  </si>
  <si>
    <t>VNA inflactado</t>
  </si>
  <si>
    <t>ir</t>
  </si>
  <si>
    <t xml:space="preserve">Indice Rentabilidad - I.R. </t>
  </si>
  <si>
    <t>I.R. con inflación</t>
  </si>
  <si>
    <t>calcular tasa</t>
  </si>
  <si>
    <t>Tasa interés préstamos</t>
  </si>
  <si>
    <t>% impuestos s/beneficios</t>
  </si>
  <si>
    <t>LISTAS</t>
  </si>
  <si>
    <t>información</t>
  </si>
  <si>
    <t>comenzar</t>
  </si>
  <si>
    <t>uso del libro</t>
  </si>
  <si>
    <r>
      <t>Ten en cuenta:</t>
    </r>
    <r>
      <rPr>
        <b/>
        <sz val="14"/>
        <color rgb="FF993300"/>
        <rFont val="Tahoma"/>
        <family val="2"/>
      </rPr>
      <t xml:space="preserve"> </t>
    </r>
  </si>
  <si>
    <r>
      <t xml:space="preserve">● </t>
    </r>
    <r>
      <rPr>
        <b/>
        <sz val="12"/>
        <color rgb="FF000000"/>
        <rFont val="Tahoma"/>
        <family val="2"/>
      </rPr>
      <t>En general:</t>
    </r>
  </si>
  <si>
    <r>
      <t xml:space="preserve">       - </t>
    </r>
    <r>
      <rPr>
        <sz val="12"/>
        <color rgb="FF000000"/>
        <rFont val="Tahoma"/>
        <family val="2"/>
      </rPr>
      <t>Las celdas donde debes o puedes introducir datos tienen fondo blanco.</t>
    </r>
  </si>
  <si>
    <t xml:space="preserve">       - Los datos que puedas encontrar son totalmente aleatorios, bórralos antes de comenzar.</t>
  </si>
  <si>
    <t xml:space="preserve">       - Antes de ponerte a trabajar, haz una copia del fichero original y guárdala, así lo tendrás siempre disponible.</t>
  </si>
  <si>
    <t>garantía</t>
  </si>
  <si>
    <t>versión y derechos de autor</t>
  </si>
  <si>
    <t>Esta hoja hace un análisis de la rentabilidad de la inversión mediante tres ratios: V.A.N., T.I.R. y I.R.</t>
  </si>
  <si>
    <t xml:space="preserve">Como su nombre indica trata de determinar el valor que ahora (actual) tiene tu inversión sobre la base de los importes que se </t>
  </si>
  <si>
    <t>la suma de los flujos de caja esperados ajustados con cierta tasa de descuento.</t>
  </si>
  <si>
    <r>
      <rPr>
        <b/>
        <sz val="9"/>
        <color rgb="FF800000"/>
        <rFont val="Tahoma"/>
        <family val="2"/>
      </rPr>
      <t>Se calcula sobre los flujos netos de caja</t>
    </r>
    <r>
      <rPr>
        <sz val="9"/>
        <color rgb="FF800000"/>
        <rFont val="Tahoma"/>
        <family val="2"/>
      </rPr>
      <t xml:space="preserve"> que generará la inversión:</t>
    </r>
    <r>
      <rPr>
        <sz val="9"/>
        <rFont val="Tahoma"/>
        <family val="2"/>
      </rPr>
      <t xml:space="preserve"> Es el valor monetario que resulta de restar a la inversión inicial </t>
    </r>
  </si>
  <si>
    <r>
      <rPr>
        <b/>
        <sz val="11"/>
        <rFont val="Segoe UI"/>
        <family val="2"/>
      </rPr>
      <t>T.I.R.: Tasa Interna de Retorno</t>
    </r>
    <r>
      <rPr>
        <b/>
        <sz val="10"/>
        <rFont val="Tahoma"/>
        <family val="2"/>
      </rPr>
      <t xml:space="preserve">. </t>
    </r>
    <r>
      <rPr>
        <sz val="8"/>
        <rFont val="Tahoma"/>
        <family val="2"/>
      </rPr>
      <t xml:space="preserve">Inglés: IRR, Internal Rate of Return. </t>
    </r>
  </si>
  <si>
    <r>
      <t xml:space="preserve">Para calcularlo es necesario indicar la TASA DESCUENTO: </t>
    </r>
    <r>
      <rPr>
        <sz val="9"/>
        <rFont val="Tahoma"/>
        <family val="2"/>
      </rPr>
      <t>Ver abajo.</t>
    </r>
  </si>
  <si>
    <t xml:space="preserve">Es un indicador de la rentabilidad de un proyecto, la tasa % de rendimiento anual acumulado que genera una inversión. </t>
  </si>
  <si>
    <t>Su formulación busca una tasa de rendimiento interno que iguale los flujos netos de caja con la inversión inicial.</t>
  </si>
  <si>
    <t xml:space="preserve">Las inversiones más interesantes son aquellas que proporcionan mayor TIR. </t>
  </si>
  <si>
    <t>Este método presenta más dificultades y es menos fiable que el anterior, por eso suele usarse como complementario al VAN</t>
  </si>
  <si>
    <r>
      <t>Análisis de la T.I.R. de un proyecto.</t>
    </r>
    <r>
      <rPr>
        <sz val="10"/>
        <color rgb="FF800000"/>
        <rFont val="Tahoma"/>
        <family val="2"/>
      </rPr>
      <t xml:space="preserve"> En términos generales:</t>
    </r>
  </si>
  <si>
    <r>
      <t>Análisis del V.A.N. de un proyecto.</t>
    </r>
    <r>
      <rPr>
        <sz val="10"/>
        <color rgb="FF800000"/>
        <rFont val="Tahoma"/>
        <family val="2"/>
      </rPr>
      <t xml:space="preserve"> En términos generales:</t>
    </r>
  </si>
  <si>
    <t xml:space="preserve">El VAN es especialmente interesante para el análisis comparativo de diversas opciones de inversión o escenarios de negocio, en estos  </t>
  </si>
  <si>
    <t>Habitualmente (este es nuestro caso) se calcula sobre el flujo de caja descontado y acumulado al plazo especificado.</t>
  </si>
  <si>
    <t>conclusiones. Lógicamente a mayor ratio mayor rentabilidad.</t>
  </si>
  <si>
    <t>Tasa de descuento:</t>
  </si>
  <si>
    <t xml:space="preserve">Es un % anual que reduce los flujos de caja al objeto de ajustar los flujos de caja a un hipotético valor actual. </t>
  </si>
  <si>
    <t>Podemos visualizarla como un tipo de interés anual que repercute en los flujos de caja la inflación y otros valores que obtendríamos</t>
  </si>
  <si>
    <t>en operaciones financieras y plazos similares.</t>
  </si>
  <si>
    <t xml:space="preserve">Normalmente se usa la tasa de descuento de la empresa o coste del capital (en inglés: wacc) o, excepcionalmente, el  C.A.P.M. - Capital </t>
  </si>
  <si>
    <t>Cálculo del Coste del Capital (%)</t>
  </si>
  <si>
    <t>Para que funcione correctamente:</t>
  </si>
  <si>
    <t xml:space="preserve"> (1) Debes haber incluido todos los datos en las hojas anteriores.</t>
  </si>
  <si>
    <t xml:space="preserve"> (2) Debes poner los parámetros correspondientes:</t>
  </si>
  <si>
    <t>ver explicación mas abajo.</t>
  </si>
  <si>
    <t>% previsible de inflación (igual para todos los años posteriores).</t>
  </si>
  <si>
    <t>Número de años que quieres que calcule el cash flow, elige de la lista.</t>
  </si>
  <si>
    <t>% de variación que se producirá a partir del 5º año (para el cálculo del cash flow)</t>
  </si>
  <si>
    <t>Significado de los ratios</t>
  </si>
  <si>
    <t>Asset Pricing Model. En todos los casos es recomendable incluir la inflación, en nuestro caso se pone separadamente.</t>
  </si>
  <si>
    <r>
      <rPr>
        <b/>
        <sz val="11"/>
        <rFont val="Segoe UI"/>
        <family val="2"/>
      </rPr>
      <t>V.A.N.: Valor Actual Neto</t>
    </r>
    <r>
      <rPr>
        <b/>
        <sz val="10"/>
        <rFont val="Tahoma"/>
        <family val="2"/>
      </rPr>
      <t xml:space="preserve">. </t>
    </r>
    <r>
      <rPr>
        <sz val="8"/>
        <rFont val="Tahoma"/>
        <family val="2"/>
      </rPr>
      <t xml:space="preserve">Inglés: NPV, Net Present Value o Current Net Value (según caso). </t>
    </r>
  </si>
  <si>
    <t>pueden percibir en unos plazos determinados a efecto de valorar si dicha inversión es rentable.</t>
  </si>
  <si>
    <r>
      <t xml:space="preserve">Si el </t>
    </r>
    <r>
      <rPr>
        <b/>
        <sz val="10"/>
        <rFont val="Tahoma"/>
        <family val="2"/>
      </rPr>
      <t>V.A.N. es negativo</t>
    </r>
    <r>
      <rPr>
        <sz val="10"/>
        <rFont val="Tahoma"/>
        <family val="2"/>
      </rPr>
      <t xml:space="preserve"> (menor que cero - VAN&lt;0) </t>
    </r>
    <r>
      <rPr>
        <b/>
        <sz val="10"/>
        <rFont val="Tahoma"/>
        <family val="2"/>
      </rPr>
      <t>la inversión debería descartarse</t>
    </r>
    <r>
      <rPr>
        <sz val="10"/>
        <rFont val="Tahoma"/>
        <family val="2"/>
      </rPr>
      <t xml:space="preserve">. </t>
    </r>
  </si>
  <si>
    <r>
      <t xml:space="preserve">Si el </t>
    </r>
    <r>
      <rPr>
        <b/>
        <sz val="10"/>
        <rFont val="Tahoma"/>
        <family val="2"/>
      </rPr>
      <t>V.A.N. es positivo</t>
    </r>
    <r>
      <rPr>
        <sz val="10"/>
        <rFont val="Tahoma"/>
        <family val="2"/>
      </rPr>
      <t xml:space="preserve">  (mayor que cero - VAN&gt;0) </t>
    </r>
    <r>
      <rPr>
        <b/>
        <sz val="10"/>
        <rFont val="Tahoma"/>
        <family val="2"/>
      </rPr>
      <t>la inversión parece factible</t>
    </r>
    <r>
      <rPr>
        <sz val="10"/>
        <rFont val="Tahoma"/>
        <family val="2"/>
      </rPr>
      <t xml:space="preserve">. </t>
    </r>
  </si>
  <si>
    <r>
      <t xml:space="preserve">casos y, como es lógico, </t>
    </r>
    <r>
      <rPr>
        <b/>
        <sz val="10"/>
        <rFont val="Tahoma"/>
        <family val="2"/>
      </rPr>
      <t>deberá elegirse la opción que mayor V.A.N. genere</t>
    </r>
    <r>
      <rPr>
        <sz val="10"/>
        <rFont val="Tahoma"/>
        <family val="2"/>
      </rPr>
      <t>.</t>
    </r>
  </si>
  <si>
    <r>
      <t xml:space="preserve">Si la T.I.R. es </t>
    </r>
    <r>
      <rPr>
        <b/>
        <sz val="10"/>
        <rFont val="Tahoma"/>
        <family val="2"/>
      </rPr>
      <t>inferior a la tasa de descuento</t>
    </r>
    <r>
      <rPr>
        <sz val="10"/>
        <rFont val="Tahoma"/>
        <family val="2"/>
      </rPr>
      <t xml:space="preserve"> de la empresa (o tasa de corte definida), la </t>
    </r>
    <r>
      <rPr>
        <b/>
        <sz val="10"/>
        <rFont val="Tahoma"/>
        <family val="2"/>
      </rPr>
      <t>inversión debería ser desestimada</t>
    </r>
    <r>
      <rPr>
        <sz val="10"/>
        <rFont val="Tahoma"/>
        <family val="2"/>
      </rPr>
      <t xml:space="preserve">. </t>
    </r>
  </si>
  <si>
    <r>
      <t xml:space="preserve">Si la T.I.R. es </t>
    </r>
    <r>
      <rPr>
        <b/>
        <sz val="10"/>
        <rFont val="Tahoma"/>
        <family val="2"/>
      </rPr>
      <t>superior a la tasa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de descuento</t>
    </r>
    <r>
      <rPr>
        <sz val="10"/>
        <rFont val="Tahoma"/>
        <family val="2"/>
      </rPr>
      <t xml:space="preserve"> de la empresa (o tasa de corte definida), la </t>
    </r>
    <r>
      <rPr>
        <b/>
        <sz val="10"/>
        <rFont val="Tahoma"/>
        <family val="2"/>
      </rPr>
      <t>inversión es factible</t>
    </r>
    <r>
      <rPr>
        <sz val="10"/>
        <rFont val="Tahoma"/>
        <family val="2"/>
      </rPr>
      <t xml:space="preserve">. </t>
    </r>
  </si>
  <si>
    <t>&lt; Resalta la opción con MENOR cifra de VENTA</t>
  </si>
  <si>
    <t>&lt; Resalta la opción con MAYOR MARGEN BRUTO</t>
  </si>
  <si>
    <t>&lt; Resalta la opción con MAYOR BENEFICIO</t>
  </si>
  <si>
    <t>&lt; Resalta la opción con MAYOR CASH FLOW</t>
  </si>
  <si>
    <t>&lt; Resalta la opción con MAYOR RENTABILIDAD</t>
  </si>
  <si>
    <r>
      <t xml:space="preserve">Análisis del I.R. de un proyecto. </t>
    </r>
    <r>
      <rPr>
        <sz val="10"/>
        <color rgb="FF800000"/>
        <rFont val="Tahoma"/>
        <family val="2"/>
      </rPr>
      <t xml:space="preserve">En términos generales: </t>
    </r>
    <r>
      <rPr>
        <sz val="10"/>
        <rFont val="Tahoma"/>
        <family val="2"/>
      </rPr>
      <t xml:space="preserve">Es un ratio complementario (menor) que nos servirá para confirmar </t>
    </r>
  </si>
  <si>
    <t>Oportunidad de inversión</t>
  </si>
  <si>
    <t>New Product</t>
  </si>
  <si>
    <t>Inversión a realizar</t>
  </si>
  <si>
    <r>
      <t>Coste unitario</t>
    </r>
    <r>
      <rPr>
        <sz val="9"/>
        <rFont val="Segoe UI"/>
        <family val="2"/>
      </rPr>
      <t xml:space="preserve"> (variable)</t>
    </r>
  </si>
  <si>
    <r>
      <t>Costes fijos a repercutir</t>
    </r>
    <r>
      <rPr>
        <sz val="9"/>
        <rFont val="Segoe UI"/>
        <family val="2"/>
      </rPr>
      <t xml:space="preserve"> (por año )</t>
    </r>
  </si>
  <si>
    <t>Previo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</si>
  <si>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</si>
  <si>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</si>
  <si>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</si>
  <si>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</si>
  <si>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</si>
  <si>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</si>
  <si>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</si>
  <si>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</si>
  <si>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</si>
  <si>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</si>
  <si>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Precio de venta previsto</t>
  </si>
  <si>
    <t>Datos básicos</t>
  </si>
  <si>
    <r>
      <t>Previsión de ventas en unidades</t>
    </r>
    <r>
      <rPr>
        <sz val="9"/>
        <rFont val="Segoe UI"/>
        <family val="2"/>
      </rPr>
      <t xml:space="preserve"> por año</t>
    </r>
  </si>
  <si>
    <t>VENTAS previstas</t>
  </si>
  <si>
    <t>GASTOS previstos</t>
  </si>
  <si>
    <t>Rentabilidad de las ventas</t>
  </si>
  <si>
    <t>Punto de equilibrio (unidades)</t>
  </si>
  <si>
    <t>Punto de equilibrio (días)</t>
  </si>
  <si>
    <t>Contribución al beneficio</t>
  </si>
  <si>
    <r>
      <t xml:space="preserve">Punto de equilibrio </t>
    </r>
    <r>
      <rPr>
        <sz val="10"/>
        <color indexed="26"/>
        <rFont val="Segoe UI"/>
        <family val="2"/>
      </rPr>
      <t>(ventas)</t>
    </r>
  </si>
  <si>
    <t>V.A.N.</t>
  </si>
  <si>
    <t>T.I.R.</t>
  </si>
  <si>
    <t>no borrar (cálculos)</t>
  </si>
  <si>
    <t>Acumulado</t>
  </si>
  <si>
    <t>Importe de la inversión</t>
  </si>
  <si>
    <t>sin inflación</t>
  </si>
  <si>
    <t>Análisis de una inversión</t>
  </si>
  <si>
    <t>FECHA</t>
  </si>
  <si>
    <t>6º</t>
  </si>
  <si>
    <t>7º</t>
  </si>
  <si>
    <t>8º</t>
  </si>
  <si>
    <t>9º</t>
  </si>
  <si>
    <t>Tasa de descuento</t>
  </si>
  <si>
    <t>Valor Neto Actualizado V.N.A.</t>
  </si>
  <si>
    <t>vna</t>
  </si>
  <si>
    <t>tasa</t>
  </si>
  <si>
    <t>PER</t>
  </si>
  <si>
    <t>FLUJO DE CAJA</t>
  </si>
  <si>
    <t>Análisis inversión en</t>
  </si>
  <si>
    <t>IMPORTES</t>
  </si>
  <si>
    <t>No periódicos = no regulares en el tiempo</t>
  </si>
  <si>
    <r>
      <t xml:space="preserve">Aquí puedes calcular el rendimiento de una inversión con flujos de caja </t>
    </r>
    <r>
      <rPr>
        <b/>
        <u/>
        <sz val="11"/>
        <color rgb="FF993300"/>
        <rFont val="Tahoma"/>
        <family val="2"/>
      </rPr>
      <t>no periódicos</t>
    </r>
  </si>
  <si>
    <t xml:space="preserve">      Naturalmente la fecha debe ser anterior a la siguiente.</t>
  </si>
  <si>
    <t xml:space="preserve">      Para que los ratios sean representativos debes poner al menos 5/6 períodos. </t>
  </si>
  <si>
    <r>
      <t xml:space="preserve"> </t>
    </r>
    <r>
      <rPr>
        <b/>
        <sz val="10"/>
        <rFont val="Tahoma"/>
        <family val="2"/>
      </rPr>
      <t>2º Cash Flow</t>
    </r>
    <r>
      <rPr>
        <sz val="10"/>
        <rFont val="Tahoma"/>
        <family val="2"/>
      </rPr>
      <t xml:space="preserve"> (fecha e importe): En las filas siguientes debes incluir la fecha y el saldo del cash flow correspondiente a esa fecha. </t>
    </r>
  </si>
  <si>
    <r>
      <t xml:space="preserve"> </t>
    </r>
    <r>
      <rPr>
        <b/>
        <sz val="10"/>
        <rFont val="Tahoma"/>
        <family val="2"/>
      </rPr>
      <t>1º Inversión</t>
    </r>
    <r>
      <rPr>
        <sz val="10"/>
        <rFont val="Tahoma"/>
        <family val="2"/>
      </rPr>
      <t xml:space="preserve"> (fecha e importe) : En la primera fila de la sección "Cash Flow" debes poner la fecha y el importe a invertir. </t>
    </r>
  </si>
  <si>
    <r>
      <t xml:space="preserve">Ten en cuenta:  </t>
    </r>
    <r>
      <rPr>
        <sz val="10"/>
        <rFont val="Tahoma"/>
        <family val="2"/>
      </rPr>
      <t>si aparece N/D es que no hay datos suficientes para el cálculo o los datos entregados tienen algún error.</t>
    </r>
  </si>
  <si>
    <t>Para que se calcule el VNA es necesario poner la tasa de descuento.</t>
  </si>
  <si>
    <r>
      <rPr>
        <b/>
        <sz val="10"/>
        <rFont val="Tahoma"/>
        <family val="2"/>
      </rPr>
      <t xml:space="preserve"> 3º Tasa de descuento:</t>
    </r>
    <r>
      <rPr>
        <sz val="10"/>
        <rFont val="Tahoma"/>
        <family val="2"/>
      </rPr>
      <t xml:space="preserve"> en la fila correspondiente. </t>
    </r>
  </si>
  <si>
    <t xml:space="preserve">en operaciones financieras y plazos similares. También podemos visualizarla como la rentabilidad mínima que requerimos a una </t>
  </si>
  <si>
    <t>determinada inversión por debajo de la cual será descartada.</t>
  </si>
  <si>
    <t>Interpretación de los ratios</t>
  </si>
  <si>
    <r>
      <rPr>
        <b/>
        <sz val="10"/>
        <rFont val="Tahoma"/>
        <family val="2"/>
      </rPr>
      <t>V.N.A. es positivo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la inversión puede considerarse, </t>
    </r>
    <r>
      <rPr>
        <sz val="10"/>
        <rFont val="Tahoma"/>
        <family val="2"/>
      </rPr>
      <t>la rentabilidad es mayor que la tasa de descuento-</t>
    </r>
  </si>
  <si>
    <r>
      <rPr>
        <b/>
        <sz val="10"/>
        <rFont val="Tahoma"/>
        <family val="2"/>
      </rPr>
      <t>V.N.A. es negativo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la inversión debería descartarse</t>
    </r>
    <r>
      <rPr>
        <sz val="10"/>
        <rFont val="Tahoma"/>
        <family val="2"/>
      </rPr>
      <t xml:space="preserve">, la rentabilidad es inferior a la tasa de descuento. </t>
    </r>
  </si>
  <si>
    <r>
      <t xml:space="preserve">T.I.R. es inferior </t>
    </r>
    <r>
      <rPr>
        <sz val="10"/>
        <rFont val="Tahoma"/>
        <family val="2"/>
      </rPr>
      <t xml:space="preserve">a la tasa de descuento, </t>
    </r>
    <r>
      <rPr>
        <b/>
        <sz val="10"/>
        <rFont val="Tahoma"/>
        <family val="2"/>
      </rPr>
      <t xml:space="preserve">la inversión debería ser desestimada. </t>
    </r>
  </si>
  <si>
    <r>
      <t xml:space="preserve">T.I.R. es superior </t>
    </r>
    <r>
      <rPr>
        <sz val="10"/>
        <rFont val="Tahoma"/>
        <family val="2"/>
      </rPr>
      <t>a la tasa de descuento</t>
    </r>
    <r>
      <rPr>
        <b/>
        <sz val="10"/>
        <rFont val="Tahoma"/>
        <family val="2"/>
      </rPr>
      <t xml:space="preserve">, la inversión puede ser factible. </t>
    </r>
  </si>
  <si>
    <t>NewCo</t>
  </si>
  <si>
    <t>Hoja 1c</t>
  </si>
  <si>
    <t>3 años</t>
  </si>
  <si>
    <t>4 años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</si>
  <si>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</si>
  <si>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</si>
  <si>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</si>
  <si>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</si>
  <si>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</si>
  <si>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</si>
  <si>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</si>
  <si>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</si>
  <si>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</si>
  <si>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</si>
  <si>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</si>
  <si>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Adquisicion</t>
  </si>
  <si>
    <t>Cupon</t>
  </si>
  <si>
    <t>Reembolso</t>
  </si>
  <si>
    <t>HOJA 1C</t>
  </si>
  <si>
    <t>Notas y comentarios</t>
  </si>
  <si>
    <t xml:space="preserve"> &lt; Por importe a cobrar al vencimiento (nominal)</t>
  </si>
  <si>
    <t xml:space="preserve"> &lt; Rendimiento total obtenido durante el período.</t>
  </si>
  <si>
    <t xml:space="preserve"> &lt; Tasa Interna de Retorno (o de rentabilidad)</t>
  </si>
  <si>
    <t>Análisis de una inversión en</t>
  </si>
  <si>
    <t>Letras del Tesoro</t>
  </si>
  <si>
    <t>comision reembolso</t>
  </si>
  <si>
    <t>comision apertura</t>
  </si>
  <si>
    <t>precio adquisición</t>
  </si>
  <si>
    <t>valor de reembolso</t>
  </si>
  <si>
    <t>valor adquisición</t>
  </si>
  <si>
    <t>valor reembolso</t>
  </si>
  <si>
    <t>vencimiento días</t>
  </si>
  <si>
    <t>Va</t>
  </si>
  <si>
    <t>Vr</t>
  </si>
  <si>
    <t>e</t>
  </si>
  <si>
    <t xml:space="preserve"> &lt; Días que faltan hasta el vencimiento (desde adquisición hasta venta).</t>
  </si>
  <si>
    <t xml:space="preserve"> &lt; Total intereses obtenidos en la operación.</t>
  </si>
  <si>
    <t xml:space="preserve"> &lt; Rentabilidad de la operación (anual).</t>
  </si>
  <si>
    <r>
      <t xml:space="preserve">financiera con la </t>
    </r>
    <r>
      <rPr>
        <b/>
        <sz val="14"/>
        <color rgb="FFFFFF99"/>
        <rFont val="Tahoma"/>
        <family val="2"/>
      </rPr>
      <t>T.I.R.</t>
    </r>
  </si>
  <si>
    <t>cash flow NO periódicos</t>
  </si>
  <si>
    <t>Comisiones pagadas</t>
  </si>
  <si>
    <t>Precio compra</t>
  </si>
  <si>
    <t>Comisiones</t>
  </si>
  <si>
    <t>Precio venta</t>
  </si>
  <si>
    <t>Importe venta</t>
  </si>
  <si>
    <t>Importe compra</t>
  </si>
  <si>
    <t>Dividendos percibidos</t>
  </si>
  <si>
    <t>Tipo impositivo marginal</t>
  </si>
  <si>
    <t>Rentabilidad anual=</t>
  </si>
  <si>
    <t>Rentabilidad total</t>
  </si>
  <si>
    <t>Número de meses</t>
  </si>
  <si>
    <t>Compraventa acciones al corto plazo</t>
  </si>
  <si>
    <t>f</t>
  </si>
  <si>
    <t>g</t>
  </si>
  <si>
    <t>i</t>
  </si>
  <si>
    <t>t</t>
  </si>
  <si>
    <t xml:space="preserve"> &lt; Número de acciones (compradas y vendidas)</t>
  </si>
  <si>
    <t xml:space="preserve"> &lt; Precio pagado por acción</t>
  </si>
  <si>
    <t xml:space="preserve"> &lt; Comisiones pagadas (compra)</t>
  </si>
  <si>
    <t xml:space="preserve"> &lt; Precio de venta por acción</t>
  </si>
  <si>
    <t xml:space="preserve"> &lt; Comisión de venta pagadas </t>
  </si>
  <si>
    <t xml:space="preserve"> &lt; Dividendos percibidos durante el período.</t>
  </si>
  <si>
    <t xml:space="preserve"> &lt; Comisiones pagadas durante el periodo.</t>
  </si>
  <si>
    <t xml:space="preserve"> &lt; % tipo impositivo marginal.</t>
  </si>
  <si>
    <t xml:space="preserve"> &lt; Resultado cuantitativo de la operación</t>
  </si>
  <si>
    <t xml:space="preserve"> &lt; Rentabilidad anual de la operación.</t>
  </si>
  <si>
    <t>Adquisición obligaciones</t>
  </si>
  <si>
    <t>Para que funcione correctamente debes poner:</t>
  </si>
  <si>
    <t>NUEVO PRODUCTO o servicio</t>
  </si>
  <si>
    <t xml:space="preserve"> &lt; Precio de compra.</t>
  </si>
  <si>
    <t>compraventa de acciones  (corto plazo)</t>
  </si>
  <si>
    <t>Renta constante</t>
  </si>
  <si>
    <t>Interés nominal aplicable</t>
  </si>
  <si>
    <t>Situación mes</t>
  </si>
  <si>
    <t xml:space="preserve"> &lt; Importe a aportar mensualmente a la cuenta de ahorro</t>
  </si>
  <si>
    <t xml:space="preserve"> &lt; Por % anual de interés aplicable (nominal)</t>
  </si>
  <si>
    <t>anual</t>
  </si>
  <si>
    <t>BRUTOS</t>
  </si>
  <si>
    <t>RETENCIÓN</t>
  </si>
  <si>
    <t>NETO</t>
  </si>
  <si>
    <t>mensual</t>
  </si>
  <si>
    <t>trimestral</t>
  </si>
  <si>
    <t>semestral</t>
  </si>
  <si>
    <t>TAE (TASA ANUAL EQUIVALENTE)</t>
  </si>
  <si>
    <t>Rendimiento de un depósito a plazo</t>
  </si>
  <si>
    <t>Especificaciones</t>
  </si>
  <si>
    <t>Análisis de una inversión de</t>
  </si>
  <si>
    <t xml:space="preserve"> &lt; Elige de la lista el plazo de liquidación de los intereses.</t>
  </si>
  <si>
    <t xml:space="preserve"> &lt; Pon, si lo hay, el % de retención que te aplicará el banco.</t>
  </si>
  <si>
    <t>Cada Pago</t>
  </si>
  <si>
    <t>Intereses totales</t>
  </si>
  <si>
    <t xml:space="preserve"> &lt; Importe del depósito</t>
  </si>
  <si>
    <t xml:space="preserve">Capital  </t>
  </si>
  <si>
    <t xml:space="preserve"> &lt; Plazo en meses de vencimiento del depósito</t>
  </si>
  <si>
    <t>bruto</t>
  </si>
  <si>
    <t>neto</t>
  </si>
  <si>
    <t>depósito a plazo y cálculo T.A.E.</t>
  </si>
  <si>
    <t xml:space="preserve">Rendimiento total </t>
  </si>
  <si>
    <t xml:space="preserve"> &lt; Intereses (total) que te abonará el banco en el período.</t>
  </si>
  <si>
    <t xml:space="preserve"> &lt; Importe que te abonará en cada plazo.</t>
  </si>
  <si>
    <t xml:space="preserve"> &lt; Interés anual efectivo del depósito.</t>
  </si>
  <si>
    <t xml:space="preserve">Tasa Anual Equivalente </t>
  </si>
  <si>
    <t>pr</t>
  </si>
  <si>
    <t xml:space="preserve"> &lt; Tiempo de permanencia de las acciones (meses entre compra y venta).</t>
  </si>
  <si>
    <t xml:space="preserve">Rentabilidad anual </t>
  </si>
  <si>
    <t xml:space="preserve">Resultado Total  </t>
  </si>
  <si>
    <t xml:space="preserve">Valor Futuro  </t>
  </si>
  <si>
    <t xml:space="preserve">Renta constante  </t>
  </si>
  <si>
    <t xml:space="preserve">Tipo de interés  </t>
  </si>
  <si>
    <t xml:space="preserve">Saldo previsto en el mes  </t>
  </si>
  <si>
    <r>
      <t xml:space="preserve">Plazo  </t>
    </r>
    <r>
      <rPr>
        <sz val="10"/>
        <rFont val="Segoe UI"/>
        <family val="2"/>
      </rPr>
      <t xml:space="preserve">(meses)  </t>
    </r>
  </si>
  <si>
    <t xml:space="preserve">Liquidación de intereses  </t>
  </si>
  <si>
    <t xml:space="preserve">Retención fiscal  </t>
  </si>
  <si>
    <r>
      <t xml:space="preserve">Pago </t>
    </r>
    <r>
      <rPr>
        <sz val="10"/>
        <rFont val="Segoe UI"/>
        <family val="2"/>
      </rPr>
      <t xml:space="preserve">en cada periodo  </t>
    </r>
  </si>
  <si>
    <t xml:space="preserve">Número de acciones  </t>
  </si>
  <si>
    <t xml:space="preserve">Precio por acción  </t>
  </si>
  <si>
    <t xml:space="preserve">Comisiones compra  </t>
  </si>
  <si>
    <t xml:space="preserve">Total valor adquisición  </t>
  </si>
  <si>
    <t xml:space="preserve">Precio de venta  </t>
  </si>
  <si>
    <t xml:space="preserve">Total valor venta  </t>
  </si>
  <si>
    <t xml:space="preserve">Dividendos percibidos  </t>
  </si>
  <si>
    <t xml:space="preserve">Tipo impositivo  </t>
  </si>
  <si>
    <r>
      <t>Tiempo transcurrido</t>
    </r>
    <r>
      <rPr>
        <sz val="10"/>
        <rFont val="Segoe UI"/>
        <family val="2"/>
      </rPr>
      <t xml:space="preserve"> (meses)  </t>
    </r>
  </si>
  <si>
    <t xml:space="preserve">Precio adquisición  </t>
  </si>
  <si>
    <t xml:space="preserve">Comisión compra (+)  </t>
  </si>
  <si>
    <t xml:space="preserve">Días para vencimiento  </t>
  </si>
  <si>
    <t xml:space="preserve">Precio de venta o reembolso  </t>
  </si>
  <si>
    <t xml:space="preserve">Comisión venta (-)  </t>
  </si>
  <si>
    <t xml:space="preserve">Total valor reembolso  </t>
  </si>
  <si>
    <t xml:space="preserve">Intereses obtenidos  </t>
  </si>
  <si>
    <t xml:space="preserve">Rentabilidad anual  </t>
  </si>
  <si>
    <t xml:space="preserve">Importe de adquisición  </t>
  </si>
  <si>
    <t xml:space="preserve">Importe cupón anual  </t>
  </si>
  <si>
    <t xml:space="preserve">Vencimiento obligación  </t>
  </si>
  <si>
    <t xml:space="preserve">Reembolso al vencimiento  </t>
  </si>
  <si>
    <t xml:space="preserve">Tasa Interna Retorno - T.I.R.  </t>
  </si>
  <si>
    <t xml:space="preserve">Rendimiento total  </t>
  </si>
  <si>
    <t>vf</t>
  </si>
  <si>
    <t>tae</t>
  </si>
  <si>
    <t>rt</t>
  </si>
  <si>
    <t>rp</t>
  </si>
  <si>
    <t>ra</t>
  </si>
  <si>
    <t>int</t>
  </si>
  <si>
    <t>t/365</t>
  </si>
  <si>
    <t>d1</t>
  </si>
  <si>
    <t>In(So/E)</t>
  </si>
  <si>
    <t>d2</t>
  </si>
  <si>
    <t>(i+,5*s^2)*t/365</t>
  </si>
  <si>
    <t>N(d1)</t>
  </si>
  <si>
    <t>In(So/E)+((i+,5*s^2)*t/365)</t>
  </si>
  <si>
    <t>N(d2)</t>
  </si>
  <si>
    <t>s*(t/365)^,5</t>
  </si>
  <si>
    <t>N(-d1)</t>
  </si>
  <si>
    <t>N(-d2)</t>
  </si>
  <si>
    <t>exp(-i*t/365)</t>
  </si>
  <si>
    <t>Análisis rápido de inversiones</t>
  </si>
  <si>
    <r>
      <t>con</t>
    </r>
    <r>
      <rPr>
        <b/>
        <sz val="14"/>
        <color rgb="FFFFFF99"/>
        <rFont val="Tahoma"/>
        <family val="2"/>
      </rPr>
      <t xml:space="preserve"> V.A.N. y T.I.R.</t>
    </r>
  </si>
  <si>
    <r>
      <t xml:space="preserve">financiera con </t>
    </r>
    <r>
      <rPr>
        <b/>
        <sz val="14"/>
        <color rgb="FFFFFF00"/>
        <rFont val="Tahoma"/>
        <family val="2"/>
      </rPr>
      <t>V.F.</t>
    </r>
  </si>
  <si>
    <t xml:space="preserve"> &lt; Valor al final del periodo indicado.</t>
  </si>
  <si>
    <t>Compraventa opciones</t>
  </si>
  <si>
    <t>CALL - OPCIÓN DE COMPRA</t>
  </si>
  <si>
    <t>Tasa interés anual (i)</t>
  </si>
  <si>
    <t>Dias a vencimiento (t)</t>
  </si>
  <si>
    <t xml:space="preserve"> &lt; Tasa de interés aplicable.</t>
  </si>
  <si>
    <t xml:space="preserve">Días hasta vencimiento  </t>
  </si>
  <si>
    <t xml:space="preserve">Tipo interés anual  </t>
  </si>
  <si>
    <t xml:space="preserve">Precio de ejercicio  </t>
  </si>
  <si>
    <t xml:space="preserve">Precio de hoy  </t>
  </si>
  <si>
    <t>Precio Ejercicio  E</t>
  </si>
  <si>
    <t>Precio Hoy (So)</t>
  </si>
  <si>
    <t>Volatilidad (s)</t>
  </si>
  <si>
    <t xml:space="preserve"> &lt; Volatilidad histórica anualizada</t>
  </si>
  <si>
    <t xml:space="preserve">Volatilidad histórica  </t>
  </si>
  <si>
    <t>call</t>
  </si>
  <si>
    <t>Precio teórico</t>
  </si>
  <si>
    <t xml:space="preserve"> &lt; Días que faltan hasta el vencimiento de la opción</t>
  </si>
  <si>
    <t>put</t>
  </si>
  <si>
    <t>PUT - OPCIÓN DE VENTA</t>
  </si>
  <si>
    <t>Precio del call</t>
  </si>
  <si>
    <t>CÁLCULO CALL</t>
  </si>
  <si>
    <t xml:space="preserve"> &lt; Precio teórico del PUT</t>
  </si>
  <si>
    <t xml:space="preserve"> &lt; Precio teórico del CALL</t>
  </si>
  <si>
    <t>CÁLCULO PUT</t>
  </si>
  <si>
    <t>OPCIONES: cálculo de precios</t>
  </si>
  <si>
    <t>Letras del Tesoro o similar</t>
  </si>
  <si>
    <t>Libro para Excel® recopilatorio basado en originales proporcionados por nuestros usuarios</t>
  </si>
  <si>
    <t>Análisis de inversiones financieras con funciones simples:</t>
  </si>
  <si>
    <t>1: Análisis de una inversión sobre el cashflow periódico (VAN , TIR e IR)</t>
  </si>
  <si>
    <r>
      <t xml:space="preserve">2: Análisis de una inversión que no genera cashflow periódico </t>
    </r>
    <r>
      <rPr>
        <sz val="12"/>
        <color rgb="FF000000"/>
        <rFont val="Tahoma"/>
        <family val="2"/>
      </rPr>
      <t>(función VNA.NO.PER y TIR.NO.PER)</t>
    </r>
  </si>
  <si>
    <t>3: Análisis de una inversión en un nuevo producto, servicio o proyecto.</t>
  </si>
  <si>
    <t>4: Análisis de una inversión financiera con la TIR.</t>
  </si>
  <si>
    <t>5: Análisis de una inversión en letras del tesoro o similar.</t>
  </si>
  <si>
    <t>6: Análisis del rendimiento de un depósito a plazo.</t>
  </si>
  <si>
    <t>8: Análisis de una operación de compraventa de acciones.</t>
  </si>
  <si>
    <t>9: Análisis de precios teóricos en la compraventa de opciones.</t>
  </si>
  <si>
    <t>Análisis de operaciones bursátiles sencillas:</t>
  </si>
  <si>
    <r>
      <t xml:space="preserve">● </t>
    </r>
    <r>
      <rPr>
        <b/>
        <sz val="12"/>
        <color rgb="FF000000"/>
        <rFont val="Tahoma"/>
        <family val="2"/>
      </rPr>
      <t>Todas las hojas incluyen comentarios</t>
    </r>
    <r>
      <rPr>
        <sz val="12"/>
        <color rgb="FF000000"/>
        <rFont val="Tahoma"/>
        <family val="2"/>
      </rPr>
      <t xml:space="preserve"> respecto al procedimiento y, a veces, al significado y al análisis, léelos.</t>
    </r>
  </si>
  <si>
    <t xml:space="preserve">Este libro incluye diversas herramientas para el análisis rápido de inversiones </t>
  </si>
  <si>
    <t>Esta hoja sirve para analizar la rentabilidad de una inversión operativa (nuevo proyecto, producto o servicio)</t>
  </si>
  <si>
    <t>Importe total de la inversión que vamos a evaluar.</t>
  </si>
  <si>
    <t>Precio de venta unitario del producto o servicio. Pon el que corresponda en cada año (si varia).</t>
  </si>
  <si>
    <t>Previsión de número de ventas que, cada año, se generarán. Pon la cifra que corresponda a cada año (si varia).</t>
  </si>
  <si>
    <t>Coste por unidad de producto o servicio, es un coste variable. Pon el que corresponda en cada año (si varia).</t>
  </si>
  <si>
    <t>Costes fijos a repercutir en las ventas del producto o servicio. Pon el importe correspondiente a cada año.</t>
  </si>
  <si>
    <t>Una vez puestos estos datos la hoja te proporciona varios ratios a tener en cuenta:</t>
  </si>
  <si>
    <t>VAN y TIR: Rentabilidad de la inversión.</t>
  </si>
  <si>
    <t>Rentabilidad directa de las ventas, punto de equilibrio y cash flow generado: Capacidad de generación de rentas del producto o proyecto.</t>
  </si>
  <si>
    <t>Utilidades para el estudio de inversiones - PE243G</t>
  </si>
  <si>
    <t>7: Análisis de una inversión financiera con la función VF.</t>
  </si>
  <si>
    <r>
      <t xml:space="preserve">● </t>
    </r>
    <r>
      <rPr>
        <b/>
        <sz val="12"/>
        <color rgb="FF000000"/>
        <rFont val="Tahoma"/>
        <family val="2"/>
      </rPr>
      <t xml:space="preserve">MODIFICAR LOS CÁLCULOS: </t>
    </r>
    <r>
      <rPr>
        <sz val="12"/>
        <color rgb="FF000000"/>
        <rFont val="Tahoma"/>
        <family val="2"/>
      </rPr>
      <t>Todos los cálculos y las listas se realizan desde la hoja oculta "cálculos".</t>
    </r>
  </si>
  <si>
    <t>Análisis de inversiones con el VAN y la TIR:</t>
  </si>
  <si>
    <t>más inflación</t>
  </si>
  <si>
    <r>
      <rPr>
        <b/>
        <sz val="11"/>
        <rFont val="Segoe UI"/>
        <family val="2"/>
      </rPr>
      <t>I.R.: Índice de rentabilidad</t>
    </r>
    <r>
      <rPr>
        <b/>
        <sz val="10"/>
        <rFont val="Tahoma"/>
        <family val="2"/>
      </rPr>
      <t xml:space="preserve">. </t>
    </r>
    <r>
      <rPr>
        <sz val="8"/>
        <rFont val="Tahoma"/>
        <family val="2"/>
      </rPr>
      <t xml:space="preserve">Inglés: Profitability Rate (en general). </t>
    </r>
  </si>
  <si>
    <t>Nos dice que proporción de la inversión habremos recuperado en un plazo determinado (índice 1 es igual a la inversión).</t>
  </si>
  <si>
    <t>Interés anual de la financiación</t>
  </si>
  <si>
    <t xml:space="preserve">Índice Rentabilidad - I.R. </t>
  </si>
  <si>
    <t>Una vez puestos los datos necesarios, aparecerán los ratios en la celda correspondiente.</t>
  </si>
  <si>
    <t xml:space="preserve"> Debes poner los parámetros correspondientes:</t>
  </si>
  <si>
    <t xml:space="preserve"> &lt; Importe total de adquisición (nominal + gastos)</t>
  </si>
  <si>
    <t xml:space="preserve"> &lt; Por importe a cobrar al final de cada año.</t>
  </si>
  <si>
    <t xml:space="preserve"> &lt; Comisión por adquisición.</t>
  </si>
  <si>
    <t xml:space="preserve"> &lt; Precio de venta o de reembolso.</t>
  </si>
  <si>
    <t xml:space="preserve"> &lt; Comisión de venta.</t>
  </si>
  <si>
    <t xml:space="preserve"> &lt; Pon % anual de interés aplicable (nominal)</t>
  </si>
  <si>
    <t>Rendimiento de una cuenta de ahorro</t>
  </si>
  <si>
    <t xml:space="preserve">Comisiones venta  </t>
  </si>
  <si>
    <t xml:space="preserve">Comisiones custodia  </t>
  </si>
  <si>
    <t xml:space="preserve"> &lt; Pon el mes (NÚMERO) del que deseas saber el valor.</t>
  </si>
  <si>
    <t>Asset Pricing Model. En todos los casos es recomendable incluir la inflación.</t>
  </si>
</sst>
</file>

<file path=xl/styles.xml><?xml version="1.0" encoding="utf-8"?>
<styleSheet xmlns="http://schemas.openxmlformats.org/spreadsheetml/2006/main">
  <numFmts count="11">
    <numFmt numFmtId="164" formatCode="#,##0.00\ &quot;€&quot;;[Red]\-#,##0.00\ &quot;€&quot;"/>
    <numFmt numFmtId="165" formatCode="_-* #,##0\ _€_-;\-* #,##0\ _€_-;_-* &quot;-&quot;\ _€_-;_-@_-"/>
    <numFmt numFmtId="166" formatCode="#,##0_ ;\-#,##0\ "/>
    <numFmt numFmtId="167" formatCode="#,##0.00_ ;[Red]\-#,##0.00\ "/>
    <numFmt numFmtId="168" formatCode="#,##0.0000"/>
    <numFmt numFmtId="169" formatCode="#,##0_ ;[Red]\-#,##0\ "/>
    <numFmt numFmtId="170" formatCode="#,##0.00_ ;\-#,##0.00\ "/>
    <numFmt numFmtId="171" formatCode="0.000000%"/>
    <numFmt numFmtId="172" formatCode="0.000%"/>
    <numFmt numFmtId="173" formatCode="#,##0.000000_ ;[Red]\-#,##0.000000\ "/>
    <numFmt numFmtId="174" formatCode="#,##0.0000000"/>
  </numFmts>
  <fonts count="10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12"/>
      <color indexed="23"/>
      <name val="Tahoma"/>
      <family val="2"/>
    </font>
    <font>
      <b/>
      <sz val="16"/>
      <color indexed="60"/>
      <name val="Tahoma"/>
      <family val="2"/>
    </font>
    <font>
      <sz val="8"/>
      <name val="Tahoma"/>
      <family val="2"/>
    </font>
    <font>
      <i/>
      <sz val="12"/>
      <name val="Tahoma"/>
      <family val="2"/>
    </font>
    <font>
      <sz val="10"/>
      <name val="Tahoma"/>
      <family val="2"/>
    </font>
    <font>
      <sz val="10"/>
      <color indexed="23"/>
      <name val="Tahoma"/>
      <family val="2"/>
    </font>
    <font>
      <sz val="11"/>
      <name val="Tahoma"/>
      <family val="2"/>
    </font>
    <font>
      <u/>
      <sz val="10"/>
      <color indexed="12"/>
      <name val="Arial"/>
      <family val="2"/>
    </font>
    <font>
      <b/>
      <sz val="18"/>
      <color indexed="9"/>
      <name val="Tahoma"/>
      <family val="2"/>
    </font>
    <font>
      <b/>
      <sz val="20"/>
      <color indexed="9"/>
      <name val="Verdana"/>
      <family val="2"/>
    </font>
    <font>
      <b/>
      <sz val="16"/>
      <color indexed="9"/>
      <name val="Tahoma"/>
      <family val="2"/>
    </font>
    <font>
      <b/>
      <sz val="18"/>
      <color indexed="42"/>
      <name val="Arial"/>
      <family val="2"/>
    </font>
    <font>
      <b/>
      <sz val="10"/>
      <color indexed="9"/>
      <name val="Tahoma"/>
      <family val="2"/>
    </font>
    <font>
      <b/>
      <sz val="10"/>
      <color indexed="9"/>
      <name val="Verdana"/>
      <family val="2"/>
    </font>
    <font>
      <sz val="11"/>
      <name val="Arial"/>
      <family val="2"/>
    </font>
    <font>
      <b/>
      <sz val="18"/>
      <color indexed="9"/>
      <name val="Arial"/>
      <family val="2"/>
    </font>
    <font>
      <b/>
      <i/>
      <sz val="12"/>
      <name val="Tahoma"/>
      <family val="2"/>
    </font>
    <font>
      <b/>
      <sz val="14"/>
      <color indexed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b/>
      <sz val="11"/>
      <color indexed="9"/>
      <name val="Tahoma"/>
      <family val="2"/>
    </font>
    <font>
      <b/>
      <sz val="12"/>
      <color indexed="9"/>
      <name val="Tahoma"/>
      <family val="2"/>
    </font>
    <font>
      <b/>
      <sz val="10"/>
      <color indexed="10"/>
      <name val="Tahoma"/>
      <family val="2"/>
    </font>
    <font>
      <b/>
      <sz val="8"/>
      <color rgb="FFFF0000"/>
      <name val="Tahoma"/>
      <family val="2"/>
    </font>
    <font>
      <sz val="9"/>
      <color rgb="FFFF0000"/>
      <name val="Tahoma"/>
      <family val="2"/>
    </font>
    <font>
      <b/>
      <sz val="10"/>
      <color rgb="FF993300"/>
      <name val="Tahoma"/>
      <family val="2"/>
    </font>
    <font>
      <b/>
      <sz val="11"/>
      <color rgb="FF993300"/>
      <name val="Tahoma"/>
      <family val="2"/>
    </font>
    <font>
      <b/>
      <sz val="11"/>
      <name val="Tahoma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2"/>
      <color indexed="9"/>
      <name val="Segoe UI"/>
      <family val="2"/>
    </font>
    <font>
      <b/>
      <sz val="9"/>
      <name val="Segoe UI"/>
      <family val="2"/>
    </font>
    <font>
      <b/>
      <sz val="10"/>
      <color indexed="26"/>
      <name val="Segoe UI"/>
      <family val="2"/>
    </font>
    <font>
      <sz val="8"/>
      <color rgb="FFC00000"/>
      <name val="Tahoma"/>
      <family val="2"/>
    </font>
    <font>
      <b/>
      <sz val="12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rgb="FFFFFFCC"/>
      <name val="Segoe UI"/>
      <family val="2"/>
    </font>
    <font>
      <sz val="9"/>
      <name val="Segoe UI"/>
      <family val="2"/>
    </font>
    <font>
      <b/>
      <sz val="11"/>
      <color indexed="26"/>
      <name val="Segoe UI"/>
      <family val="2"/>
    </font>
    <font>
      <b/>
      <sz val="11"/>
      <color indexed="23"/>
      <name val="Tahoma"/>
      <family val="2"/>
    </font>
    <font>
      <sz val="10"/>
      <color indexed="10"/>
      <name val="Tahoma"/>
      <family val="2"/>
    </font>
    <font>
      <sz val="10"/>
      <color rgb="FFFF0000"/>
      <name val="Tahoma"/>
      <family val="2"/>
    </font>
    <font>
      <b/>
      <sz val="10"/>
      <color indexed="58"/>
      <name val="Tahoma"/>
      <family val="2"/>
    </font>
    <font>
      <sz val="8"/>
      <color theme="1" tint="0.499984740745262"/>
      <name val="Tahoma"/>
      <family val="2"/>
    </font>
    <font>
      <sz val="10"/>
      <color theme="1" tint="0.499984740745262"/>
      <name val="Tahoma"/>
      <family val="2"/>
    </font>
    <font>
      <b/>
      <sz val="10"/>
      <color rgb="FFC00000"/>
      <name val="Tahoma"/>
      <family val="2"/>
    </font>
    <font>
      <b/>
      <sz val="11"/>
      <name val="Segoe UI"/>
      <family val="2"/>
    </font>
    <font>
      <b/>
      <sz val="16"/>
      <color rgb="FFFFFFCC"/>
      <name val="Tahoma"/>
      <family val="2"/>
    </font>
    <font>
      <sz val="9"/>
      <color indexed="23"/>
      <name val="Tahoma"/>
      <family val="2"/>
    </font>
    <font>
      <b/>
      <sz val="10"/>
      <color theme="0"/>
      <name val="Segoe UI"/>
      <family val="2"/>
    </font>
    <font>
      <b/>
      <sz val="14"/>
      <color indexed="26"/>
      <name val="Segoe UI"/>
      <family val="2"/>
    </font>
    <font>
      <b/>
      <sz val="14"/>
      <color rgb="FF993300"/>
      <name val="Tahoma"/>
      <family val="2"/>
    </font>
    <font>
      <b/>
      <sz val="14"/>
      <color rgb="FF800000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FF0000"/>
      <name val="Tahoma"/>
      <family val="2"/>
    </font>
    <font>
      <sz val="10"/>
      <color rgb="FFC00000"/>
      <name val="Tahoma"/>
      <family val="2"/>
    </font>
    <font>
      <sz val="10"/>
      <color rgb="FF800000"/>
      <name val="Tahoma"/>
      <family val="2"/>
    </font>
    <font>
      <sz val="9"/>
      <color rgb="FF800000"/>
      <name val="Tahoma"/>
      <family val="2"/>
    </font>
    <font>
      <b/>
      <sz val="9"/>
      <color rgb="FF800000"/>
      <name val="Tahoma"/>
      <family val="2"/>
    </font>
    <font>
      <b/>
      <sz val="10"/>
      <color rgb="FF800000"/>
      <name val="Tahoma"/>
      <family val="2"/>
    </font>
    <font>
      <sz val="9"/>
      <color indexed="10"/>
      <name val="Tahoma"/>
      <family val="2"/>
    </font>
    <font>
      <b/>
      <sz val="9"/>
      <color theme="1" tint="0.499984740745262"/>
      <name val="Tahoma"/>
      <family val="2"/>
    </font>
    <font>
      <sz val="9"/>
      <color theme="1" tint="0.499984740745262"/>
      <name val="Tahoma"/>
      <family val="2"/>
    </font>
    <font>
      <b/>
      <u/>
      <sz val="10"/>
      <color rgb="FFC00000"/>
      <name val="Tahoma"/>
      <family val="2"/>
    </font>
    <font>
      <sz val="10"/>
      <color theme="0" tint="-0.249977111117893"/>
      <name val="Tahoma"/>
      <family val="2"/>
    </font>
    <font>
      <b/>
      <sz val="18"/>
      <color rgb="FFFFFFCC"/>
      <name val="Segoe UI"/>
      <family val="2"/>
    </font>
    <font>
      <sz val="8"/>
      <name val="Segoe UI"/>
      <family val="2"/>
    </font>
    <font>
      <b/>
      <sz val="14"/>
      <name val="Segoe UI"/>
      <family val="2"/>
    </font>
    <font>
      <sz val="12"/>
      <color indexed="26"/>
      <name val="Tahoma"/>
      <family val="2"/>
    </font>
    <font>
      <b/>
      <sz val="9"/>
      <color rgb="FFA50021"/>
      <name val="Tahoma"/>
      <family val="2"/>
    </font>
    <font>
      <sz val="9"/>
      <color rgb="FFA50021"/>
      <name val="Tahoma"/>
      <family val="2"/>
    </font>
    <font>
      <sz val="10"/>
      <color indexed="26"/>
      <name val="Segoe UI"/>
      <family val="2"/>
    </font>
    <font>
      <b/>
      <sz val="10"/>
      <color rgb="FFC00000"/>
      <name val="Segoe UI"/>
      <family val="2"/>
    </font>
    <font>
      <b/>
      <sz val="9"/>
      <color rgb="FFFF0000"/>
      <name val="Tahoma"/>
      <family val="2"/>
    </font>
    <font>
      <b/>
      <sz val="8"/>
      <color theme="1" tint="0.499984740745262"/>
      <name val="Tahoma"/>
      <family val="2"/>
    </font>
    <font>
      <sz val="8"/>
      <color indexed="26"/>
      <name val="Segoe UI"/>
      <family val="2"/>
    </font>
    <font>
      <sz val="11"/>
      <color indexed="9"/>
      <name val="Tahoma"/>
      <family val="2"/>
    </font>
    <font>
      <b/>
      <sz val="10"/>
      <color rgb="FFFFFFCC"/>
      <name val="Segoe UI"/>
      <family val="2"/>
    </font>
    <font>
      <b/>
      <u/>
      <sz val="11"/>
      <color rgb="FF993300"/>
      <name val="Tahoma"/>
      <family val="2"/>
    </font>
    <font>
      <sz val="10"/>
      <color theme="0" tint="-0.499984740745262"/>
      <name val="Tahoma"/>
      <family val="2"/>
    </font>
    <font>
      <b/>
      <sz val="11"/>
      <color rgb="FFC00000"/>
      <name val="Tahoma"/>
      <family val="2"/>
    </font>
    <font>
      <sz val="10"/>
      <color rgb="FF000000"/>
      <name val="Arial"/>
      <family val="2"/>
    </font>
    <font>
      <sz val="10"/>
      <color rgb="FF000099"/>
      <name val="Arial"/>
      <family val="2"/>
    </font>
    <font>
      <b/>
      <sz val="11"/>
      <color rgb="FFC00000"/>
      <name val="Segoe UI"/>
      <family val="2"/>
    </font>
    <font>
      <b/>
      <sz val="14"/>
      <color rgb="FFFFFF99"/>
      <name val="Tahoma"/>
      <family val="2"/>
    </font>
    <font>
      <b/>
      <sz val="9"/>
      <color rgb="FFC00000"/>
      <name val="Tahoma"/>
      <family val="2"/>
    </font>
    <font>
      <b/>
      <sz val="14"/>
      <color rgb="FFFFFF00"/>
      <name val="Tahoma"/>
      <family val="2"/>
    </font>
    <font>
      <b/>
      <sz val="28"/>
      <color indexed="9"/>
      <name val="Segoe UI"/>
      <family val="2"/>
    </font>
    <font>
      <b/>
      <sz val="28"/>
      <color indexed="42"/>
      <name val="Segoe UI"/>
      <family val="2"/>
    </font>
    <font>
      <b/>
      <sz val="16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</fills>
  <borders count="2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/>
      <right style="thin">
        <color indexed="22"/>
      </right>
      <top style="medium">
        <color indexed="16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 style="thick">
        <color indexed="59"/>
      </bottom>
      <diagonal/>
    </border>
    <border>
      <left/>
      <right/>
      <top style="thick">
        <color indexed="59"/>
      </top>
      <bottom style="thick">
        <color indexed="59"/>
      </bottom>
      <diagonal/>
    </border>
    <border>
      <left/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23"/>
      </right>
      <top style="thin">
        <color indexed="59"/>
      </top>
      <bottom style="thin">
        <color indexed="22"/>
      </bottom>
      <diagonal/>
    </border>
    <border>
      <left style="thin">
        <color indexed="22"/>
      </left>
      <right/>
      <top style="thick">
        <color indexed="59"/>
      </top>
      <bottom/>
      <diagonal/>
    </border>
    <border>
      <left/>
      <right/>
      <top style="thick">
        <color indexed="59"/>
      </top>
      <bottom/>
      <diagonal/>
    </border>
    <border>
      <left style="thin">
        <color indexed="22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thin">
        <color indexed="22"/>
      </right>
      <top style="medium">
        <color indexed="58"/>
      </top>
      <bottom/>
      <diagonal/>
    </border>
    <border>
      <left/>
      <right style="medium">
        <color indexed="58"/>
      </right>
      <top style="medium">
        <color indexed="58"/>
      </top>
      <bottom style="medium">
        <color indexed="58"/>
      </bottom>
      <diagonal/>
    </border>
    <border>
      <left style="medium">
        <color indexed="58"/>
      </left>
      <right/>
      <top style="medium">
        <color indexed="58"/>
      </top>
      <bottom style="medium">
        <color indexed="58"/>
      </bottom>
      <diagonal/>
    </border>
    <border>
      <left/>
      <right/>
      <top style="medium">
        <color indexed="58"/>
      </top>
      <bottom style="medium">
        <color indexed="58"/>
      </bottom>
      <diagonal/>
    </border>
    <border>
      <left style="thick">
        <color indexed="59"/>
      </left>
      <right/>
      <top style="thick">
        <color indexed="59"/>
      </top>
      <bottom style="thin">
        <color indexed="9"/>
      </bottom>
      <diagonal/>
    </border>
    <border>
      <left/>
      <right/>
      <top style="thick">
        <color indexed="59"/>
      </top>
      <bottom style="thin">
        <color indexed="9"/>
      </bottom>
      <diagonal/>
    </border>
    <border>
      <left/>
      <right style="thick">
        <color indexed="59"/>
      </right>
      <top style="thick">
        <color indexed="59"/>
      </top>
      <bottom style="thin">
        <color indexed="9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/>
      <right/>
      <top/>
      <bottom style="thick">
        <color indexed="59"/>
      </bottom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6032593768116"/>
      </top>
      <bottom style="thin">
        <color indexed="59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 style="thin">
        <color rgb="FF996600"/>
      </left>
      <right style="thin">
        <color rgb="FF996600"/>
      </right>
      <top style="medium">
        <color rgb="FF996600"/>
      </top>
      <bottom style="medium">
        <color rgb="FF9966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333300"/>
      </left>
      <right style="thick">
        <color rgb="FF333300"/>
      </right>
      <top style="thick">
        <color rgb="FF333300"/>
      </top>
      <bottom style="thick">
        <color rgb="FF333300"/>
      </bottom>
      <diagonal/>
    </border>
    <border>
      <left/>
      <right/>
      <top style="thin">
        <color theme="0" tint="-0.14996795556505021"/>
      </top>
      <bottom/>
      <diagonal/>
    </border>
    <border>
      <left style="medium">
        <color rgb="FF339966"/>
      </left>
      <right style="medium">
        <color rgb="FF339966"/>
      </right>
      <top style="medium">
        <color rgb="FF339966"/>
      </top>
      <bottom style="medium">
        <color rgb="FF339966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ck">
        <color rgb="FFA50021"/>
      </left>
      <right style="thick">
        <color rgb="FFA50021"/>
      </right>
      <top style="thick">
        <color rgb="FFA50021"/>
      </top>
      <bottom style="thick">
        <color rgb="FFA50021"/>
      </bottom>
      <diagonal/>
    </border>
    <border>
      <left style="medium">
        <color rgb="FFA50021"/>
      </left>
      <right style="medium">
        <color rgb="FFA50021"/>
      </right>
      <top style="medium">
        <color rgb="FFA50021"/>
      </top>
      <bottom style="medium">
        <color rgb="FFA5002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333300"/>
      </left>
      <right/>
      <top style="thick">
        <color rgb="FF333300"/>
      </top>
      <bottom style="thick">
        <color rgb="FF333300"/>
      </bottom>
      <diagonal/>
    </border>
    <border>
      <left/>
      <right style="thick">
        <color rgb="FF333300"/>
      </right>
      <top style="thick">
        <color rgb="FF333300"/>
      </top>
      <bottom style="thick">
        <color rgb="FF333300"/>
      </bottom>
      <diagonal/>
    </border>
    <border>
      <left style="medium">
        <color rgb="FF339966"/>
      </left>
      <right/>
      <top style="medium">
        <color rgb="FF339966"/>
      </top>
      <bottom/>
      <diagonal/>
    </border>
    <border>
      <left style="medium">
        <color rgb="FF339966"/>
      </left>
      <right/>
      <top style="thin">
        <color rgb="FFCCFFCC"/>
      </top>
      <bottom style="thin">
        <color rgb="FFCCFFCC"/>
      </bottom>
      <diagonal/>
    </border>
    <border>
      <left style="thick">
        <color rgb="FF339966"/>
      </left>
      <right style="medium">
        <color rgb="FF339966"/>
      </right>
      <top style="thin">
        <color rgb="FFC0C0C0"/>
      </top>
      <bottom style="thin">
        <color rgb="FFC0C0C0"/>
      </bottom>
      <diagonal/>
    </border>
    <border>
      <left style="thick">
        <color rgb="FF339966"/>
      </left>
      <right style="medium">
        <color rgb="FF339966"/>
      </right>
      <top style="thin">
        <color rgb="FFC0C0C0"/>
      </top>
      <bottom style="medium">
        <color rgb="FF339966"/>
      </bottom>
      <diagonal/>
    </border>
    <border>
      <left/>
      <right style="medium">
        <color rgb="FF339966"/>
      </right>
      <top style="medium">
        <color rgb="FF339966"/>
      </top>
      <bottom style="thin">
        <color rgb="FF339966"/>
      </bottom>
      <diagonal/>
    </border>
    <border>
      <left style="thick">
        <color rgb="FF339966"/>
      </left>
      <right style="medium">
        <color rgb="FF339966"/>
      </right>
      <top/>
      <bottom style="thin">
        <color rgb="FFC0C0C0"/>
      </bottom>
      <diagonal/>
    </border>
    <border>
      <left style="medium">
        <color rgb="FF339966"/>
      </left>
      <right/>
      <top style="thin">
        <color rgb="FFCCFFCC"/>
      </top>
      <bottom style="medium">
        <color rgb="FF339966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ck">
        <color indexed="59"/>
      </bottom>
      <diagonal/>
    </border>
    <border>
      <left style="thick">
        <color indexed="59"/>
      </left>
      <right/>
      <top style="thin">
        <color indexed="9"/>
      </top>
      <bottom style="thin">
        <color indexed="9"/>
      </bottom>
      <diagonal/>
    </border>
    <border>
      <left/>
      <right style="thick">
        <color indexed="59"/>
      </right>
      <top style="thin">
        <color indexed="9"/>
      </top>
      <bottom style="thin">
        <color indexed="9"/>
      </bottom>
      <diagonal/>
    </border>
    <border>
      <left style="thick">
        <color indexed="59"/>
      </left>
      <right/>
      <top style="thin">
        <color indexed="9"/>
      </top>
      <bottom style="thick">
        <color indexed="59"/>
      </bottom>
      <diagonal/>
    </border>
    <border>
      <left/>
      <right style="thick">
        <color indexed="59"/>
      </right>
      <top style="thin">
        <color indexed="9"/>
      </top>
      <bottom style="thick">
        <color indexed="5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8764000366222"/>
      </left>
      <right/>
      <top style="thin">
        <color theme="0" tint="-0.1498764000366222"/>
      </top>
      <bottom/>
      <diagonal/>
    </border>
    <border>
      <left/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ck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rgb="FF996633"/>
      </left>
      <right style="thin">
        <color rgb="FF996633"/>
      </right>
      <top style="thin">
        <color rgb="FF996633"/>
      </top>
      <bottom style="thin">
        <color rgb="FF996633"/>
      </bottom>
      <diagonal/>
    </border>
    <border>
      <left style="thin">
        <color rgb="FFFFFF99"/>
      </left>
      <right style="thin">
        <color rgb="FFFFFF99"/>
      </right>
      <top style="thick">
        <color rgb="FF996600"/>
      </top>
      <bottom style="thick">
        <color rgb="FF996600"/>
      </bottom>
      <diagonal/>
    </border>
    <border>
      <left style="thin">
        <color rgb="FFFFFF99"/>
      </left>
      <right style="thick">
        <color rgb="FF996600"/>
      </right>
      <top style="thick">
        <color rgb="FF996600"/>
      </top>
      <bottom style="thick">
        <color rgb="FF996600"/>
      </bottom>
      <diagonal/>
    </border>
    <border>
      <left style="thick">
        <color rgb="FF996600"/>
      </left>
      <right style="thin">
        <color rgb="FFFFFF99"/>
      </right>
      <top style="thick">
        <color rgb="FF996600"/>
      </top>
      <bottom style="thick">
        <color rgb="FF996600"/>
      </bottom>
      <diagonal/>
    </border>
    <border>
      <left style="thin">
        <color theme="2" tint="-0.89996032593768116"/>
      </left>
      <right style="thin">
        <color theme="2" tint="-0.89996032593768116"/>
      </right>
      <top style="thin">
        <color indexed="22"/>
      </top>
      <bottom style="thin">
        <color theme="2" tint="-0.89992980742820516"/>
      </bottom>
      <diagonal/>
    </border>
    <border>
      <left/>
      <right style="thin">
        <color rgb="FF996633"/>
      </right>
      <top style="thin">
        <color rgb="FF996633"/>
      </top>
      <bottom style="thin">
        <color rgb="FF996633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rgb="FF996633"/>
      </bottom>
      <diagonal/>
    </border>
    <border>
      <left style="medium">
        <color rgb="FFC00000"/>
      </left>
      <right style="medium">
        <color rgb="FFC00000"/>
      </right>
      <top style="thin">
        <color rgb="FF996633"/>
      </top>
      <bottom style="thin">
        <color rgb="FF996633"/>
      </bottom>
      <diagonal/>
    </border>
    <border>
      <left style="medium">
        <color rgb="FFC00000"/>
      </left>
      <right style="medium">
        <color rgb="FFC00000"/>
      </right>
      <top style="thin">
        <color rgb="FF996633"/>
      </top>
      <bottom style="medium">
        <color rgb="FFC00000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rgb="FF996600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0" tint="-0.34998626667073579"/>
      </top>
      <bottom style="thin">
        <color theme="1" tint="4.9989318521683403E-2"/>
      </bottom>
      <diagonal/>
    </border>
    <border>
      <left style="thin">
        <color indexed="5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5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9"/>
      </left>
      <right style="thin">
        <color theme="0" tint="-0.34998626667073579"/>
      </right>
      <top style="thin">
        <color theme="0" tint="-0.34998626667073579"/>
      </top>
      <bottom style="thin">
        <color indexed="5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59"/>
      </bottom>
      <diagonal/>
    </border>
    <border>
      <left style="thin">
        <color theme="0" tint="-0.34998626667073579"/>
      </left>
      <right style="thin">
        <color indexed="59"/>
      </right>
      <top style="thin">
        <color theme="0" tint="-0.34998626667073579"/>
      </top>
      <bottom style="thin">
        <color indexed="59"/>
      </bottom>
      <diagonal/>
    </border>
    <border>
      <left style="thin">
        <color indexed="59"/>
      </left>
      <right style="thin">
        <color theme="0" tint="-0.34998626667073579"/>
      </right>
      <top style="thin">
        <color indexed="59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9"/>
      </top>
      <bottom style="thin">
        <color indexed="22"/>
      </bottom>
      <diagonal/>
    </border>
    <border>
      <left style="thin">
        <color theme="0" tint="-0.34998626667073579"/>
      </left>
      <right style="thin">
        <color indexed="59"/>
      </right>
      <top style="thin">
        <color indexed="59"/>
      </top>
      <bottom style="thin">
        <color indexed="22"/>
      </bottom>
      <diagonal/>
    </border>
    <border>
      <left style="thin">
        <color indexed="59"/>
      </left>
      <right style="thin">
        <color theme="0" tint="-0.34998626667073579"/>
      </right>
      <top style="thin">
        <color indexed="22"/>
      </top>
      <bottom style="thin">
        <color indexed="5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2"/>
      </top>
      <bottom style="thin">
        <color indexed="59"/>
      </bottom>
      <diagonal/>
    </border>
    <border>
      <left style="thin">
        <color theme="0" tint="-0.34998626667073579"/>
      </left>
      <right style="thin">
        <color indexed="59"/>
      </right>
      <top style="thin">
        <color indexed="22"/>
      </top>
      <bottom style="thin">
        <color indexed="59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0" tint="-0.34998626667073579"/>
      </bottom>
      <diagonal/>
    </border>
    <border>
      <left style="thin">
        <color indexed="5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59"/>
      </right>
      <top/>
      <bottom style="thin">
        <color theme="0" tint="-0.34998626667073579"/>
      </bottom>
      <diagonal/>
    </border>
    <border>
      <left style="thin">
        <color indexed="59"/>
      </left>
      <right style="thin">
        <color theme="0" tint="-0.34998626667073579"/>
      </right>
      <top style="thin">
        <color indexed="59"/>
      </top>
      <bottom style="thin">
        <color indexed="5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9"/>
      </top>
      <bottom style="thin">
        <color indexed="59"/>
      </bottom>
      <diagonal/>
    </border>
    <border>
      <left style="thin">
        <color theme="0" tint="-0.3499862666707357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indexed="22"/>
      </bottom>
      <diagonal/>
    </border>
    <border>
      <left style="thin">
        <color rgb="FFC00000"/>
      </left>
      <right style="thin">
        <color rgb="FFC00000"/>
      </right>
      <top style="thin">
        <color indexed="22"/>
      </top>
      <bottom style="thin">
        <color indexed="22"/>
      </bottom>
      <diagonal/>
    </border>
    <border>
      <left style="thin">
        <color rgb="FFC00000"/>
      </left>
      <right style="thin">
        <color rgb="FFC00000"/>
      </right>
      <top style="thin">
        <color indexed="22"/>
      </top>
      <bottom style="thin">
        <color rgb="FFC00000"/>
      </bottom>
      <diagonal/>
    </border>
    <border>
      <left style="thin">
        <color rgb="FF333300"/>
      </left>
      <right/>
      <top style="thin">
        <color rgb="FF333300"/>
      </top>
      <bottom style="medium">
        <color rgb="FF333300"/>
      </bottom>
      <diagonal/>
    </border>
    <border>
      <left/>
      <right/>
      <top style="thin">
        <color rgb="FF333300"/>
      </top>
      <bottom style="medium">
        <color rgb="FF333300"/>
      </bottom>
      <diagonal/>
    </border>
    <border>
      <left/>
      <right style="thin">
        <color rgb="FF333300"/>
      </right>
      <top style="thin">
        <color rgb="FF333300"/>
      </top>
      <bottom style="medium">
        <color rgb="FF333300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996600"/>
      </left>
      <right style="medium">
        <color rgb="FF996600"/>
      </right>
      <top style="thin">
        <color rgb="FFCCFFCC"/>
      </top>
      <bottom style="thin">
        <color rgb="FFCCFFCC"/>
      </bottom>
      <diagonal/>
    </border>
    <border>
      <left style="medium">
        <color rgb="FF996600"/>
      </left>
      <right style="medium">
        <color rgb="FF996600"/>
      </right>
      <top style="thin">
        <color rgb="FFCCFFCC"/>
      </top>
      <bottom style="medium">
        <color rgb="FF996600"/>
      </bottom>
      <diagonal/>
    </border>
    <border>
      <left style="medium">
        <color rgb="FF996633"/>
      </left>
      <right style="medium">
        <color rgb="FF996633"/>
      </right>
      <top style="medium">
        <color rgb="FF996633"/>
      </top>
      <bottom style="medium">
        <color rgb="FF996633"/>
      </bottom>
      <diagonal/>
    </border>
    <border>
      <left/>
      <right style="medium">
        <color rgb="FF339966"/>
      </right>
      <top style="medium">
        <color rgb="FF339966"/>
      </top>
      <bottom style="medium">
        <color rgb="FF339966"/>
      </bottom>
      <diagonal/>
    </border>
    <border>
      <left/>
      <right style="thin">
        <color rgb="FF996600"/>
      </right>
      <top style="medium">
        <color rgb="FF996600"/>
      </top>
      <bottom/>
      <diagonal/>
    </border>
    <border>
      <left style="medium">
        <color rgb="FF996600"/>
      </left>
      <right style="medium">
        <color rgb="FF996600"/>
      </right>
      <top style="medium">
        <color rgb="FF996600"/>
      </top>
      <bottom style="thin">
        <color rgb="FF996600"/>
      </bottom>
      <diagonal/>
    </border>
    <border>
      <left style="medium">
        <color rgb="FF996600"/>
      </left>
      <right style="medium">
        <color rgb="FF996600"/>
      </right>
      <top style="thin">
        <color rgb="FF996600"/>
      </top>
      <bottom style="thin">
        <color rgb="FF996600"/>
      </bottom>
      <diagonal/>
    </border>
    <border>
      <left style="medium">
        <color rgb="FF996600"/>
      </left>
      <right style="medium">
        <color rgb="FF996600"/>
      </right>
      <top style="thin">
        <color rgb="FF996600"/>
      </top>
      <bottom style="medium">
        <color rgb="FF9966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C00000"/>
      </bottom>
      <diagonal/>
    </border>
    <border>
      <left style="medium">
        <color rgb="FF996600"/>
      </left>
      <right style="thin">
        <color theme="0" tint="-0.14996795556505021"/>
      </right>
      <top/>
      <bottom style="thin">
        <color rgb="FFCCFFCC"/>
      </bottom>
      <diagonal/>
    </border>
    <border>
      <left style="medium">
        <color rgb="FF996600"/>
      </left>
      <right/>
      <top style="medium">
        <color rgb="FF996600"/>
      </top>
      <bottom style="thin">
        <color theme="2" tint="-9.9948118533890809E-2"/>
      </bottom>
      <diagonal/>
    </border>
    <border>
      <left/>
      <right style="thin">
        <color rgb="FF996600"/>
      </right>
      <top style="medium">
        <color rgb="FF996600"/>
      </top>
      <bottom style="thin">
        <color theme="2" tint="-9.9948118533890809E-2"/>
      </bottom>
      <diagonal/>
    </border>
    <border>
      <left style="medium">
        <color rgb="FF996600"/>
      </left>
      <right/>
      <top style="thin">
        <color rgb="FFCCFFCC"/>
      </top>
      <bottom style="thin">
        <color rgb="FFCCFFCC"/>
      </bottom>
      <diagonal/>
    </border>
    <border>
      <left style="medium">
        <color rgb="FF996600"/>
      </left>
      <right/>
      <top style="thin">
        <color rgb="FFCCFFCC"/>
      </top>
      <bottom style="thin">
        <color theme="0" tint="-0.14996795556505021"/>
      </bottom>
      <diagonal/>
    </border>
    <border>
      <left style="medium">
        <color rgb="FF996633"/>
      </left>
      <right/>
      <top/>
      <bottom style="medium">
        <color rgb="FF996633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rgb="FF339966"/>
      </left>
      <right/>
      <top style="medium">
        <color rgb="FF339966"/>
      </top>
      <bottom style="medium">
        <color rgb="FF339966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hair">
        <color rgb="FFA50021"/>
      </bottom>
      <diagonal/>
    </border>
    <border>
      <left style="thick">
        <color rgb="FFC00000"/>
      </left>
      <right style="thick">
        <color rgb="FFC00000"/>
      </right>
      <top style="hair">
        <color rgb="FFA50021"/>
      </top>
      <bottom style="hair">
        <color rgb="FFA50021"/>
      </bottom>
      <diagonal/>
    </border>
    <border>
      <left style="thick">
        <color rgb="FFC00000"/>
      </left>
      <right style="thick">
        <color rgb="FFC00000"/>
      </right>
      <top style="hair">
        <color rgb="FFA50021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hair">
        <color rgb="FFC00000"/>
      </bottom>
      <diagonal/>
    </border>
    <border>
      <left style="thick">
        <color rgb="FFC00000"/>
      </left>
      <right style="thick">
        <color rgb="FFC00000"/>
      </right>
      <top style="hair">
        <color rgb="FFC00000"/>
      </top>
      <bottom style="hair">
        <color rgb="FFC00000"/>
      </bottom>
      <diagonal/>
    </border>
    <border>
      <left style="thick">
        <color rgb="FFC00000"/>
      </left>
      <right style="thick">
        <color rgb="FFC00000"/>
      </right>
      <top style="hair">
        <color rgb="FFC00000"/>
      </top>
      <bottom style="thick">
        <color rgb="FFC00000"/>
      </bottom>
      <diagonal/>
    </border>
    <border>
      <left style="medium">
        <color rgb="FFA50021"/>
      </left>
      <right style="medium">
        <color rgb="FFA50021"/>
      </right>
      <top style="medium">
        <color rgb="FFA50021"/>
      </top>
      <bottom style="thick">
        <color rgb="FFA50021"/>
      </bottom>
      <diagonal/>
    </border>
    <border>
      <left style="medium">
        <color rgb="FF996600"/>
      </left>
      <right style="thin">
        <color theme="0" tint="-0.14996795556505021"/>
      </right>
      <top style="medium">
        <color rgb="FF996600"/>
      </top>
      <bottom style="thin">
        <color rgb="FFCCFFCC"/>
      </bottom>
      <diagonal/>
    </border>
    <border>
      <left style="medium">
        <color rgb="FF996600"/>
      </left>
      <right style="medium">
        <color rgb="FF996600"/>
      </right>
      <top style="medium">
        <color rgb="FF996600"/>
      </top>
      <bottom style="medium">
        <color rgb="FFC00000"/>
      </bottom>
      <diagonal/>
    </border>
    <border>
      <left style="medium">
        <color rgb="FF996633"/>
      </left>
      <right style="medium">
        <color rgb="FF996633"/>
      </right>
      <top style="medium">
        <color rgb="FF996633"/>
      </top>
      <bottom style="thin">
        <color theme="0" tint="-0.14996795556505021"/>
      </bottom>
      <diagonal/>
    </border>
    <border>
      <left style="medium">
        <color rgb="FF996633"/>
      </left>
      <right style="medium">
        <color rgb="FF996633"/>
      </right>
      <top/>
      <bottom/>
      <diagonal/>
    </border>
    <border>
      <left style="thin">
        <color rgb="FFA50021"/>
      </left>
      <right/>
      <top style="thin">
        <color rgb="FFA50021"/>
      </top>
      <bottom style="thin">
        <color rgb="FFA50021"/>
      </bottom>
      <diagonal/>
    </border>
    <border>
      <left/>
      <right/>
      <top style="thin">
        <color rgb="FFA50021"/>
      </top>
      <bottom style="thin">
        <color rgb="FFA50021"/>
      </bottom>
      <diagonal/>
    </border>
    <border>
      <left/>
      <right style="thin">
        <color rgb="FFA50021"/>
      </right>
      <top style="thin">
        <color rgb="FFA50021"/>
      </top>
      <bottom style="thin">
        <color rgb="FFA50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 style="medium">
        <color rgb="FF339966"/>
      </left>
      <right/>
      <top/>
      <bottom style="thin">
        <color rgb="FFCCFFCC"/>
      </bottom>
      <diagonal/>
    </border>
    <border>
      <left style="medium">
        <color rgb="FFC00000"/>
      </left>
      <right style="medium">
        <color rgb="FFC00000"/>
      </right>
      <top/>
      <bottom style="thin">
        <color rgb="FFC00000"/>
      </bottom>
      <diagonal/>
    </border>
    <border>
      <left style="medium">
        <color rgb="FF339966"/>
      </left>
      <right style="thick">
        <color rgb="FF339966"/>
      </right>
      <top style="thin">
        <color rgb="FFCCFFCC"/>
      </top>
      <bottom style="thin">
        <color rgb="FFCCFFFF"/>
      </bottom>
      <diagonal/>
    </border>
    <border>
      <left style="medium">
        <color rgb="FF339966"/>
      </left>
      <right/>
      <top/>
      <bottom/>
      <diagonal/>
    </border>
    <border>
      <left style="thick">
        <color rgb="FF339966"/>
      </left>
      <right style="medium">
        <color rgb="FF339966"/>
      </right>
      <top/>
      <bottom/>
      <diagonal/>
    </border>
    <border>
      <left style="medium">
        <color rgb="FF339966"/>
      </left>
      <right/>
      <top style="thin">
        <color rgb="FFCCFFCC"/>
      </top>
      <bottom/>
      <diagonal/>
    </border>
    <border>
      <left style="thick">
        <color rgb="FF339966"/>
      </left>
      <right style="medium">
        <color rgb="FF339966"/>
      </right>
      <top style="thin">
        <color rgb="FFC0C0C0"/>
      </top>
      <bottom/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/>
      <diagonal/>
    </border>
    <border>
      <left style="medium">
        <color rgb="FF339966"/>
      </left>
      <right style="thick">
        <color rgb="FF339966"/>
      </right>
      <top/>
      <bottom style="thin">
        <color rgb="FFCCFFFF"/>
      </bottom>
      <diagonal/>
    </border>
    <border>
      <left style="thick">
        <color rgb="FF339966"/>
      </left>
      <right style="medium">
        <color rgb="FF339966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22"/>
      </right>
      <top style="thick">
        <color indexed="59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779"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0" xfId="0" applyFont="1"/>
    <xf numFmtId="0" fontId="5" fillId="2" borderId="0" xfId="0" applyFont="1" applyFill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0" fontId="0" fillId="6" borderId="0" xfId="0" applyFill="1"/>
    <xf numFmtId="0" fontId="0" fillId="0" borderId="0" xfId="0" applyFill="1" applyBorder="1" applyProtection="1">
      <protection locked="0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>
      <alignment horizontal="left"/>
    </xf>
    <xf numFmtId="0" fontId="1" fillId="0" borderId="0" xfId="0" applyFont="1" applyFill="1" applyBorder="1" applyProtection="1">
      <protection locked="0"/>
    </xf>
    <xf numFmtId="0" fontId="23" fillId="0" borderId="0" xfId="0" applyNumberFormat="1" applyFont="1" applyFill="1" applyBorder="1" applyAlignment="1" applyProtection="1">
      <alignment horizontal="center"/>
    </xf>
    <xf numFmtId="0" fontId="14" fillId="6" borderId="21" xfId="0" applyFont="1" applyFill="1" applyBorder="1"/>
    <xf numFmtId="0" fontId="14" fillId="6" borderId="22" xfId="0" applyFont="1" applyFill="1" applyBorder="1"/>
    <xf numFmtId="0" fontId="14" fillId="6" borderId="23" xfId="0" applyFont="1" applyFill="1" applyBorder="1"/>
    <xf numFmtId="0" fontId="14" fillId="6" borderId="13" xfId="0" applyFont="1" applyFill="1" applyBorder="1"/>
    <xf numFmtId="0" fontId="14" fillId="6" borderId="0" xfId="0" applyFont="1" applyFill="1" applyBorder="1"/>
    <xf numFmtId="0" fontId="14" fillId="6" borderId="14" xfId="0" applyFont="1" applyFill="1" applyBorder="1"/>
    <xf numFmtId="0" fontId="14" fillId="6" borderId="24" xfId="0" applyFont="1" applyFill="1" applyBorder="1"/>
    <xf numFmtId="0" fontId="14" fillId="6" borderId="25" xfId="0" applyFont="1" applyFill="1" applyBorder="1"/>
    <xf numFmtId="0" fontId="14" fillId="6" borderId="26" xfId="0" applyFont="1" applyFill="1" applyBorder="1"/>
    <xf numFmtId="0" fontId="2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8" fillId="6" borderId="0" xfId="0" applyFont="1" applyFill="1" applyBorder="1"/>
    <xf numFmtId="0" fontId="7" fillId="6" borderId="0" xfId="0" applyFont="1" applyFill="1" applyBorder="1"/>
    <xf numFmtId="0" fontId="26" fillId="6" borderId="0" xfId="0" applyFont="1" applyFill="1" applyBorder="1"/>
    <xf numFmtId="0" fontId="13" fillId="6" borderId="0" xfId="0" applyFont="1" applyFill="1" applyBorder="1"/>
    <xf numFmtId="0" fontId="14" fillId="0" borderId="0" xfId="0" applyFont="1"/>
    <xf numFmtId="0" fontId="14" fillId="0" borderId="0" xfId="0" applyFont="1" applyFill="1"/>
    <xf numFmtId="0" fontId="14" fillId="0" borderId="0" xfId="0" applyFont="1" applyBorder="1"/>
    <xf numFmtId="2" fontId="4" fillId="5" borderId="2" xfId="0" applyNumberFormat="1" applyFont="1" applyFill="1" applyBorder="1" applyAlignment="1">
      <alignment vertical="center"/>
    </xf>
    <xf numFmtId="2" fontId="4" fillId="5" borderId="4" xfId="0" applyNumberFormat="1" applyFont="1" applyFill="1" applyBorder="1" applyAlignment="1">
      <alignment vertical="center"/>
    </xf>
    <xf numFmtId="0" fontId="4" fillId="5" borderId="6" xfId="0" applyFont="1" applyFill="1" applyBorder="1"/>
    <xf numFmtId="2" fontId="4" fillId="5" borderId="6" xfId="0" applyNumberFormat="1" applyFont="1" applyFill="1" applyBorder="1" applyAlignment="1">
      <alignment vertical="center"/>
    </xf>
    <xf numFmtId="0" fontId="14" fillId="5" borderId="13" xfId="0" applyFont="1" applyFill="1" applyBorder="1"/>
    <xf numFmtId="0" fontId="14" fillId="5" borderId="0" xfId="0" applyFont="1" applyFill="1" applyBorder="1"/>
    <xf numFmtId="0" fontId="14" fillId="5" borderId="15" xfId="0" applyFont="1" applyFill="1" applyBorder="1"/>
    <xf numFmtId="0" fontId="14" fillId="5" borderId="16" xfId="0" applyFont="1" applyFill="1" applyBorder="1"/>
    <xf numFmtId="0" fontId="33" fillId="5" borderId="0" xfId="0" applyFont="1" applyFill="1" applyBorder="1" applyAlignment="1">
      <alignment horizontal="center"/>
    </xf>
    <xf numFmtId="0" fontId="14" fillId="7" borderId="27" xfId="0" applyFont="1" applyFill="1" applyBorder="1" applyAlignment="1"/>
    <xf numFmtId="0" fontId="0" fillId="0" borderId="0" xfId="0" applyBorder="1"/>
    <xf numFmtId="0" fontId="14" fillId="5" borderId="13" xfId="0" applyFont="1" applyFill="1" applyBorder="1" applyAlignment="1"/>
    <xf numFmtId="0" fontId="0" fillId="0" borderId="0" xfId="0" applyAlignment="1"/>
    <xf numFmtId="0" fontId="11" fillId="6" borderId="0" xfId="0" applyFont="1" applyFill="1" applyBorder="1"/>
    <xf numFmtId="0" fontId="0" fillId="6" borderId="0" xfId="0" applyFill="1" applyBorder="1" applyProtection="1">
      <protection locked="0"/>
    </xf>
    <xf numFmtId="0" fontId="1" fillId="6" borderId="0" xfId="0" applyFont="1" applyFill="1" applyBorder="1"/>
    <xf numFmtId="0" fontId="0" fillId="6" borderId="0" xfId="0" applyFill="1" applyBorder="1"/>
    <xf numFmtId="0" fontId="8" fillId="0" borderId="0" xfId="0" applyFont="1" applyBorder="1" applyAlignment="1"/>
    <xf numFmtId="0" fontId="34" fillId="5" borderId="0" xfId="0" applyFont="1" applyFill="1" applyBorder="1" applyAlignment="1"/>
    <xf numFmtId="0" fontId="9" fillId="10" borderId="29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0" fontId="14" fillId="5" borderId="34" xfId="0" applyFont="1" applyFill="1" applyBorder="1"/>
    <xf numFmtId="0" fontId="14" fillId="5" borderId="35" xfId="0" applyFont="1" applyFill="1" applyBorder="1"/>
    <xf numFmtId="0" fontId="14" fillId="5" borderId="51" xfId="0" applyFont="1" applyFill="1" applyBorder="1" applyAlignment="1">
      <alignment horizontal="center" vertical="center"/>
    </xf>
    <xf numFmtId="0" fontId="14" fillId="5" borderId="51" xfId="0" applyFont="1" applyFill="1" applyBorder="1"/>
    <xf numFmtId="0" fontId="14" fillId="5" borderId="51" xfId="0" applyFont="1" applyFill="1" applyBorder="1" applyAlignment="1"/>
    <xf numFmtId="0" fontId="14" fillId="5" borderId="52" xfId="0" applyFont="1" applyFill="1" applyBorder="1"/>
    <xf numFmtId="0" fontId="34" fillId="9" borderId="0" xfId="0" applyFont="1" applyFill="1" applyBorder="1" applyAlignment="1"/>
    <xf numFmtId="0" fontId="35" fillId="5" borderId="0" xfId="0" applyFont="1" applyFill="1" applyBorder="1" applyAlignment="1">
      <alignment horizontal="center" vertical="center" wrapText="1"/>
    </xf>
    <xf numFmtId="0" fontId="14" fillId="9" borderId="0" xfId="0" applyFont="1" applyFill="1" applyBorder="1"/>
    <xf numFmtId="0" fontId="22" fillId="14" borderId="13" xfId="0" applyNumberFormat="1" applyFont="1" applyFill="1" applyBorder="1" applyAlignment="1" applyProtection="1">
      <alignment horizontal="center"/>
    </xf>
    <xf numFmtId="0" fontId="22" fillId="14" borderId="0" xfId="0" applyNumberFormat="1" applyFont="1" applyFill="1" applyBorder="1" applyAlignment="1" applyProtection="1">
      <alignment horizontal="center"/>
    </xf>
    <xf numFmtId="0" fontId="22" fillId="14" borderId="14" xfId="0" applyNumberFormat="1" applyFont="1" applyFill="1" applyBorder="1" applyAlignment="1" applyProtection="1">
      <alignment horizontal="center"/>
    </xf>
    <xf numFmtId="0" fontId="22" fillId="14" borderId="15" xfId="0" applyNumberFormat="1" applyFont="1" applyFill="1" applyBorder="1" applyAlignment="1" applyProtection="1">
      <alignment horizontal="center"/>
    </xf>
    <xf numFmtId="0" fontId="22" fillId="14" borderId="16" xfId="0" applyNumberFormat="1" applyFont="1" applyFill="1" applyBorder="1" applyAlignment="1" applyProtection="1">
      <alignment horizontal="center"/>
    </xf>
    <xf numFmtId="0" fontId="22" fillId="14" borderId="17" xfId="0" applyNumberFormat="1" applyFont="1" applyFill="1" applyBorder="1" applyAlignment="1" applyProtection="1">
      <alignment horizontal="center"/>
    </xf>
    <xf numFmtId="0" fontId="37" fillId="14" borderId="16" xfId="0" applyNumberFormat="1" applyFont="1" applyFill="1" applyBorder="1" applyAlignment="1" applyProtection="1">
      <alignment horizontal="center"/>
    </xf>
    <xf numFmtId="0" fontId="38" fillId="14" borderId="0" xfId="0" applyNumberFormat="1" applyFont="1" applyFill="1" applyBorder="1" applyAlignment="1" applyProtection="1">
      <alignment horizontal="left"/>
    </xf>
    <xf numFmtId="0" fontId="29" fillId="14" borderId="0" xfId="0" applyNumberFormat="1" applyFont="1" applyFill="1" applyBorder="1" applyAlignment="1" applyProtection="1">
      <alignment horizontal="left"/>
    </xf>
    <xf numFmtId="0" fontId="28" fillId="14" borderId="0" xfId="0" applyNumberFormat="1" applyFont="1" applyFill="1" applyBorder="1" applyAlignment="1" applyProtection="1">
      <alignment horizontal="left"/>
    </xf>
    <xf numFmtId="0" fontId="14" fillId="14" borderId="0" xfId="0" applyNumberFormat="1" applyFont="1" applyFill="1" applyBorder="1" applyAlignment="1" applyProtection="1">
      <alignment horizontal="left"/>
    </xf>
    <xf numFmtId="0" fontId="31" fillId="14" borderId="0" xfId="0" applyNumberFormat="1" applyFont="1" applyFill="1" applyBorder="1" applyAlignment="1" applyProtection="1">
      <alignment horizontal="center"/>
    </xf>
    <xf numFmtId="0" fontId="39" fillId="14" borderId="0" xfId="0" applyNumberFormat="1" applyFont="1" applyFill="1" applyBorder="1" applyAlignment="1" applyProtection="1">
      <alignment horizontal="left"/>
    </xf>
    <xf numFmtId="0" fontId="14" fillId="9" borderId="13" xfId="0" applyFont="1" applyFill="1" applyBorder="1"/>
    <xf numFmtId="0" fontId="42" fillId="5" borderId="0" xfId="0" applyFont="1" applyFill="1" applyBorder="1" applyAlignment="1">
      <alignment horizontal="center"/>
    </xf>
    <xf numFmtId="166" fontId="0" fillId="0" borderId="0" xfId="0" applyNumberFormat="1"/>
    <xf numFmtId="0" fontId="41" fillId="5" borderId="0" xfId="0" applyFont="1" applyFill="1" applyBorder="1" applyAlignment="1">
      <alignment vertical="justify"/>
    </xf>
    <xf numFmtId="0" fontId="14" fillId="7" borderId="28" xfId="0" applyFont="1" applyFill="1" applyBorder="1" applyAlignment="1"/>
    <xf numFmtId="0" fontId="32" fillId="9" borderId="0" xfId="0" applyFont="1" applyFill="1" applyBorder="1" applyAlignment="1">
      <alignment vertical="top"/>
    </xf>
    <xf numFmtId="2" fontId="4" fillId="12" borderId="0" xfId="0" applyNumberFormat="1" applyFont="1" applyFill="1" applyBorder="1" applyAlignment="1">
      <alignment horizontal="center" vertical="center"/>
    </xf>
    <xf numFmtId="0" fontId="4" fillId="12" borderId="0" xfId="0" applyFont="1" applyFill="1"/>
    <xf numFmtId="0" fontId="4" fillId="0" borderId="0" xfId="0" applyFont="1" applyFill="1" applyBorder="1" applyAlignment="1">
      <alignment horizontal="center"/>
    </xf>
    <xf numFmtId="166" fontId="3" fillId="0" borderId="0" xfId="2" applyNumberFormat="1" applyFont="1" applyFill="1" applyBorder="1" applyProtection="1"/>
    <xf numFmtId="10" fontId="3" fillId="0" borderId="0" xfId="2" applyNumberFormat="1" applyFont="1" applyFill="1" applyBorder="1" applyProtection="1"/>
    <xf numFmtId="3" fontId="3" fillId="0" borderId="0" xfId="2" applyNumberFormat="1" applyFont="1" applyFill="1" applyBorder="1" applyProtection="1"/>
    <xf numFmtId="10" fontId="3" fillId="14" borderId="0" xfId="2" applyNumberFormat="1" applyFont="1" applyFill="1" applyBorder="1" applyProtection="1"/>
    <xf numFmtId="10" fontId="3" fillId="14" borderId="5" xfId="2" applyNumberFormat="1" applyFont="1" applyFill="1" applyBorder="1" applyProtection="1"/>
    <xf numFmtId="3" fontId="3" fillId="14" borderId="0" xfId="2" applyNumberFormat="1" applyFont="1" applyFill="1" applyBorder="1" applyProtection="1"/>
    <xf numFmtId="3" fontId="3" fillId="14" borderId="5" xfId="2" applyNumberFormat="1" applyFont="1" applyFill="1" applyBorder="1" applyProtection="1"/>
    <xf numFmtId="0" fontId="2" fillId="15" borderId="66" xfId="0" applyFont="1" applyFill="1" applyBorder="1"/>
    <xf numFmtId="0" fontId="3" fillId="15" borderId="10" xfId="0" applyFont="1" applyFill="1" applyBorder="1" applyAlignment="1">
      <alignment horizontal="right"/>
    </xf>
    <xf numFmtId="0" fontId="5" fillId="2" borderId="65" xfId="0" applyFont="1" applyFill="1" applyBorder="1"/>
    <xf numFmtId="0" fontId="3" fillId="15" borderId="67" xfId="0" applyFont="1" applyFill="1" applyBorder="1" applyAlignment="1">
      <alignment horizontal="right"/>
    </xf>
    <xf numFmtId="0" fontId="5" fillId="2" borderId="10" xfId="0" applyFont="1" applyFill="1" applyBorder="1"/>
    <xf numFmtId="0" fontId="14" fillId="5" borderId="0" xfId="0" applyFont="1" applyFill="1" applyBorder="1" applyAlignment="1" applyProtection="1">
      <alignment shrinkToFit="1"/>
    </xf>
    <xf numFmtId="0" fontId="29" fillId="9" borderId="0" xfId="0" applyFont="1" applyFill="1" applyBorder="1" applyAlignment="1">
      <alignment horizontal="right" shrinkToFit="1"/>
    </xf>
    <xf numFmtId="0" fontId="50" fillId="10" borderId="60" xfId="0" applyFont="1" applyFill="1" applyBorder="1" applyAlignment="1">
      <alignment horizontal="center" vertical="center" wrapText="1"/>
    </xf>
    <xf numFmtId="3" fontId="3" fillId="9" borderId="73" xfId="2" applyNumberFormat="1" applyFont="1" applyFill="1" applyBorder="1" applyProtection="1"/>
    <xf numFmtId="0" fontId="46" fillId="9" borderId="0" xfId="0" applyFont="1" applyFill="1" applyBorder="1" applyAlignment="1">
      <alignment horizontal="center" vertical="center" shrinkToFit="1"/>
    </xf>
    <xf numFmtId="0" fontId="40" fillId="9" borderId="0" xfId="0" applyFont="1" applyFill="1" applyBorder="1" applyAlignment="1">
      <alignment horizontal="right" vertical="center" shrinkToFit="1"/>
    </xf>
    <xf numFmtId="167" fontId="30" fillId="9" borderId="0" xfId="0" applyNumberFormat="1" applyFont="1" applyFill="1" applyBorder="1" applyAlignment="1" applyProtection="1">
      <alignment shrinkToFit="1"/>
    </xf>
    <xf numFmtId="0" fontId="14" fillId="9" borderId="0" xfId="0" applyFont="1" applyFill="1" applyBorder="1" applyAlignment="1" applyProtection="1">
      <alignment shrinkToFit="1"/>
    </xf>
    <xf numFmtId="167" fontId="14" fillId="5" borderId="0" xfId="0" applyNumberFormat="1" applyFont="1" applyFill="1" applyBorder="1" applyAlignment="1" applyProtection="1">
      <alignment shrinkToFit="1"/>
    </xf>
    <xf numFmtId="167" fontId="14" fillId="9" borderId="0" xfId="0" applyNumberFormat="1" applyFont="1" applyFill="1" applyBorder="1" applyAlignment="1" applyProtection="1">
      <alignment shrinkToFit="1"/>
    </xf>
    <xf numFmtId="0" fontId="46" fillId="13" borderId="59" xfId="0" applyFont="1" applyFill="1" applyBorder="1" applyAlignment="1">
      <alignment horizontal="center" vertical="center" shrinkToFit="1"/>
    </xf>
    <xf numFmtId="0" fontId="40" fillId="17" borderId="59" xfId="0" applyFont="1" applyFill="1" applyBorder="1" applyAlignment="1">
      <alignment horizontal="right" vertical="center" shrinkToFit="1"/>
    </xf>
    <xf numFmtId="167" fontId="30" fillId="9" borderId="0" xfId="0" applyNumberFormat="1" applyFont="1" applyFill="1" applyBorder="1" applyAlignment="1" applyProtection="1">
      <alignment vertical="center" shrinkToFit="1"/>
    </xf>
    <xf numFmtId="0" fontId="14" fillId="9" borderId="0" xfId="0" applyFont="1" applyFill="1" applyBorder="1" applyAlignment="1" applyProtection="1">
      <alignment vertical="center" shrinkToFit="1"/>
    </xf>
    <xf numFmtId="0" fontId="51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/>
    </xf>
    <xf numFmtId="0" fontId="16" fillId="5" borderId="0" xfId="0" applyFont="1" applyFill="1" applyBorder="1"/>
    <xf numFmtId="0" fontId="46" fillId="18" borderId="77" xfId="0" applyFont="1" applyFill="1" applyBorder="1" applyAlignment="1">
      <alignment horizontal="center" vertical="center" shrinkToFit="1"/>
    </xf>
    <xf numFmtId="0" fontId="40" fillId="19" borderId="77" xfId="0" applyFont="1" applyFill="1" applyBorder="1" applyAlignment="1">
      <alignment horizontal="right" vertical="center" shrinkToFit="1"/>
    </xf>
    <xf numFmtId="0" fontId="46" fillId="21" borderId="79" xfId="0" applyFont="1" applyFill="1" applyBorder="1" applyAlignment="1">
      <alignment horizontal="center" vertical="center" shrinkToFit="1"/>
    </xf>
    <xf numFmtId="0" fontId="40" fillId="22" borderId="79" xfId="0" applyFont="1" applyFill="1" applyBorder="1" applyAlignment="1">
      <alignment horizontal="right" vertical="center" shrinkToFit="1"/>
    </xf>
    <xf numFmtId="169" fontId="29" fillId="17" borderId="74" xfId="0" applyNumberFormat="1" applyFont="1" applyFill="1" applyBorder="1" applyAlignment="1" applyProtection="1">
      <alignment horizontal="right" vertical="center" shrinkToFit="1"/>
    </xf>
    <xf numFmtId="10" fontId="29" fillId="20" borderId="78" xfId="0" applyNumberFormat="1" applyFont="1" applyFill="1" applyBorder="1" applyAlignment="1" applyProtection="1">
      <alignment horizontal="right" vertical="center" shrinkToFit="1"/>
    </xf>
    <xf numFmtId="167" fontId="53" fillId="9" borderId="0" xfId="0" applyNumberFormat="1" applyFont="1" applyFill="1" applyBorder="1" applyAlignment="1" applyProtection="1"/>
    <xf numFmtId="169" fontId="14" fillId="9" borderId="0" xfId="0" applyNumberFormat="1" applyFont="1" applyFill="1" applyBorder="1" applyAlignment="1" applyProtection="1">
      <alignment horizontal="right" vertical="center" shrinkToFit="1"/>
    </xf>
    <xf numFmtId="10" fontId="14" fillId="9" borderId="0" xfId="0" applyNumberFormat="1" applyFont="1" applyFill="1" applyBorder="1" applyAlignment="1" applyProtection="1">
      <alignment horizontal="right" vertical="center" shrinkToFit="1"/>
    </xf>
    <xf numFmtId="0" fontId="36" fillId="5" borderId="0" xfId="0" applyFont="1" applyFill="1" applyBorder="1" applyAlignment="1">
      <alignment horizontal="right" wrapText="1"/>
    </xf>
    <xf numFmtId="0" fontId="36" fillId="9" borderId="0" xfId="0" applyFont="1" applyFill="1" applyBorder="1" applyAlignment="1">
      <alignment horizontal="right" wrapText="1"/>
    </xf>
    <xf numFmtId="167" fontId="29" fillId="17" borderId="80" xfId="0" applyNumberFormat="1" applyFont="1" applyFill="1" applyBorder="1" applyAlignment="1" applyProtection="1">
      <alignment horizontal="right" vertical="center" shrinkToFit="1"/>
    </xf>
    <xf numFmtId="167" fontId="14" fillId="9" borderId="0" xfId="0" applyNumberFormat="1" applyFont="1" applyFill="1" applyBorder="1" applyAlignment="1" applyProtection="1">
      <alignment horizontal="right" vertical="center" shrinkToFit="1"/>
    </xf>
    <xf numFmtId="0" fontId="15" fillId="5" borderId="0" xfId="0" applyFont="1" applyFill="1" applyBorder="1" applyAlignment="1">
      <alignment horizontal="center"/>
    </xf>
    <xf numFmtId="10" fontId="54" fillId="6" borderId="75" xfId="0" applyNumberFormat="1" applyFont="1" applyFill="1" applyBorder="1" applyAlignment="1" applyProtection="1">
      <protection locked="0"/>
    </xf>
    <xf numFmtId="0" fontId="40" fillId="9" borderId="0" xfId="0" applyFont="1" applyFill="1" applyBorder="1" applyAlignment="1">
      <alignment horizontal="right" shrinkToFit="1"/>
    </xf>
    <xf numFmtId="0" fontId="47" fillId="9" borderId="0" xfId="0" applyFont="1" applyFill="1" applyBorder="1" applyAlignment="1">
      <alignment horizontal="center" vertical="center" shrinkToFit="1"/>
    </xf>
    <xf numFmtId="0" fontId="1" fillId="0" borderId="0" xfId="0" applyFont="1"/>
    <xf numFmtId="0" fontId="0" fillId="24" borderId="0" xfId="0" applyFill="1"/>
    <xf numFmtId="0" fontId="41" fillId="5" borderId="0" xfId="0" applyFont="1" applyFill="1" applyBorder="1" applyAlignment="1">
      <alignment horizontal="center" vertical="distributed"/>
    </xf>
    <xf numFmtId="0" fontId="28" fillId="5" borderId="13" xfId="0" applyFont="1" applyFill="1" applyBorder="1" applyAlignment="1">
      <alignment vertical="center"/>
    </xf>
    <xf numFmtId="0" fontId="43" fillId="2" borderId="33" xfId="0" applyFont="1" applyFill="1" applyBorder="1" applyAlignment="1">
      <alignment horizontal="right"/>
    </xf>
    <xf numFmtId="0" fontId="33" fillId="9" borderId="0" xfId="0" applyFont="1" applyFill="1" applyBorder="1" applyAlignment="1">
      <alignment horizontal="center" vertical="justify"/>
    </xf>
    <xf numFmtId="0" fontId="8" fillId="9" borderId="0" xfId="0" applyFont="1" applyFill="1" applyBorder="1" applyAlignment="1">
      <alignment horizontal="center" vertical="justify"/>
    </xf>
    <xf numFmtId="0" fontId="48" fillId="9" borderId="0" xfId="0" applyFont="1" applyFill="1" applyBorder="1" applyAlignment="1">
      <alignment horizontal="center" vertical="center" shrinkToFit="1"/>
    </xf>
    <xf numFmtId="0" fontId="48" fillId="16" borderId="93" xfId="0" applyFont="1" applyFill="1" applyBorder="1" applyAlignment="1">
      <alignment horizontal="center" vertical="center" shrinkToFit="1"/>
    </xf>
    <xf numFmtId="0" fontId="40" fillId="14" borderId="95" xfId="0" applyFont="1" applyFill="1" applyBorder="1" applyAlignment="1">
      <alignment horizontal="right" shrinkToFit="1"/>
    </xf>
    <xf numFmtId="0" fontId="40" fillId="14" borderId="96" xfId="0" applyFont="1" applyFill="1" applyBorder="1" applyAlignment="1">
      <alignment horizontal="right" shrinkToFit="1"/>
    </xf>
    <xf numFmtId="0" fontId="46" fillId="16" borderId="94" xfId="0" applyFont="1" applyFill="1" applyBorder="1" applyAlignment="1">
      <alignment horizontal="center" vertical="center" shrinkToFit="1"/>
    </xf>
    <xf numFmtId="0" fontId="46" fillId="16" borderId="99" xfId="0" applyFont="1" applyFill="1" applyBorder="1" applyAlignment="1">
      <alignment horizontal="center" vertical="center" shrinkToFit="1"/>
    </xf>
    <xf numFmtId="0" fontId="14" fillId="14" borderId="0" xfId="0" applyFont="1" applyFill="1" applyBorder="1"/>
    <xf numFmtId="0" fontId="14" fillId="24" borderId="0" xfId="0" applyFont="1" applyFill="1"/>
    <xf numFmtId="0" fontId="14" fillId="24" borderId="81" xfId="0" applyFont="1" applyFill="1" applyBorder="1"/>
    <xf numFmtId="0" fontId="14" fillId="24" borderId="82" xfId="0" applyFont="1" applyFill="1" applyBorder="1"/>
    <xf numFmtId="0" fontId="14" fillId="24" borderId="83" xfId="0" applyFont="1" applyFill="1" applyBorder="1"/>
    <xf numFmtId="0" fontId="14" fillId="24" borderId="84" xfId="0" applyFont="1" applyFill="1" applyBorder="1"/>
    <xf numFmtId="0" fontId="14" fillId="24" borderId="0" xfId="0" applyFont="1" applyFill="1" applyBorder="1"/>
    <xf numFmtId="0" fontId="14" fillId="24" borderId="85" xfId="0" applyFont="1" applyFill="1" applyBorder="1"/>
    <xf numFmtId="4" fontId="12" fillId="24" borderId="0" xfId="0" applyNumberFormat="1" applyFont="1" applyFill="1" applyBorder="1"/>
    <xf numFmtId="10" fontId="12" fillId="24" borderId="0" xfId="0" applyNumberFormat="1" applyFont="1" applyFill="1" applyBorder="1"/>
    <xf numFmtId="0" fontId="14" fillId="24" borderId="57" xfId="0" applyFont="1" applyFill="1" applyBorder="1"/>
    <xf numFmtId="0" fontId="14" fillId="24" borderId="61" xfId="0" applyFont="1" applyFill="1" applyBorder="1"/>
    <xf numFmtId="0" fontId="0" fillId="24" borderId="0" xfId="0" applyFill="1" applyAlignment="1"/>
    <xf numFmtId="0" fontId="14" fillId="24" borderId="0" xfId="0" applyFont="1" applyFill="1" applyAlignment="1"/>
    <xf numFmtId="0" fontId="14" fillId="14" borderId="54" xfId="0" applyFont="1" applyFill="1" applyBorder="1"/>
    <xf numFmtId="0" fontId="14" fillId="14" borderId="55" xfId="0" applyFont="1" applyFill="1" applyBorder="1"/>
    <xf numFmtId="0" fontId="14" fillId="14" borderId="56" xfId="0" applyFont="1" applyFill="1" applyBorder="1"/>
    <xf numFmtId="0" fontId="14" fillId="14" borderId="57" xfId="0" applyFont="1" applyFill="1" applyBorder="1"/>
    <xf numFmtId="0" fontId="14" fillId="14" borderId="51" xfId="0" applyFont="1" applyFill="1" applyBorder="1"/>
    <xf numFmtId="0" fontId="45" fillId="24" borderId="0" xfId="0" applyFont="1" applyFill="1" applyBorder="1" applyAlignment="1">
      <alignment vertical="center"/>
    </xf>
    <xf numFmtId="4" fontId="14" fillId="24" borderId="0" xfId="0" applyNumberFormat="1" applyFont="1" applyFill="1" applyBorder="1"/>
    <xf numFmtId="10" fontId="14" fillId="24" borderId="0" xfId="0" applyNumberFormat="1" applyFont="1" applyFill="1" applyBorder="1"/>
    <xf numFmtId="0" fontId="14" fillId="24" borderId="70" xfId="0" applyFont="1" applyFill="1" applyBorder="1"/>
    <xf numFmtId="0" fontId="14" fillId="24" borderId="71" xfId="0" applyFont="1" applyFill="1" applyBorder="1"/>
    <xf numFmtId="0" fontId="14" fillId="24" borderId="72" xfId="0" applyFont="1" applyFill="1" applyBorder="1"/>
    <xf numFmtId="0" fontId="62" fillId="13" borderId="59" xfId="0" applyFont="1" applyFill="1" applyBorder="1" applyAlignment="1">
      <alignment horizontal="center" vertical="distributed"/>
    </xf>
    <xf numFmtId="0" fontId="22" fillId="14" borderId="107" xfId="0" applyNumberFormat="1" applyFont="1" applyFill="1" applyBorder="1" applyAlignment="1" applyProtection="1">
      <alignment horizontal="center"/>
    </xf>
    <xf numFmtId="0" fontId="22" fillId="14" borderId="86" xfId="0" applyNumberFormat="1" applyFont="1" applyFill="1" applyBorder="1" applyAlignment="1" applyProtection="1">
      <alignment horizontal="center"/>
    </xf>
    <xf numFmtId="0" fontId="14" fillId="14" borderId="107" xfId="0" applyFont="1" applyFill="1" applyBorder="1"/>
    <xf numFmtId="0" fontId="14" fillId="14" borderId="106" xfId="0" applyFont="1" applyFill="1" applyBorder="1"/>
    <xf numFmtId="0" fontId="70" fillId="14" borderId="0" xfId="0" applyFont="1" applyFill="1" applyBorder="1"/>
    <xf numFmtId="0" fontId="28" fillId="14" borderId="0" xfId="0" applyFont="1" applyFill="1" applyBorder="1"/>
    <xf numFmtId="0" fontId="71" fillId="14" borderId="0" xfId="0" applyFont="1" applyFill="1" applyBorder="1"/>
    <xf numFmtId="0" fontId="72" fillId="14" borderId="0" xfId="0" applyFont="1" applyFill="1" applyBorder="1"/>
    <xf numFmtId="0" fontId="58" fillId="14" borderId="0" xfId="0" applyNumberFormat="1" applyFont="1" applyFill="1" applyBorder="1" applyAlignment="1" applyProtection="1">
      <alignment horizontal="left"/>
    </xf>
    <xf numFmtId="0" fontId="29" fillId="14" borderId="16" xfId="0" applyFont="1" applyFill="1" applyBorder="1" applyAlignment="1">
      <alignment horizontal="left"/>
    </xf>
    <xf numFmtId="0" fontId="15" fillId="14" borderId="0" xfId="0" applyFont="1" applyFill="1" applyBorder="1" applyAlignment="1">
      <alignment horizontal="center"/>
    </xf>
    <xf numFmtId="0" fontId="52" fillId="14" borderId="76" xfId="0" applyFont="1" applyFill="1" applyBorder="1" applyAlignment="1"/>
    <xf numFmtId="0" fontId="29" fillId="14" borderId="16" xfId="0" applyFont="1" applyFill="1" applyBorder="1" applyAlignment="1"/>
    <xf numFmtId="0" fontId="15" fillId="14" borderId="0" xfId="0" applyFont="1" applyFill="1" applyBorder="1" applyAlignment="1"/>
    <xf numFmtId="0" fontId="60" fillId="14" borderId="0" xfId="0" applyFont="1" applyFill="1" applyBorder="1" applyAlignment="1">
      <alignment horizontal="center"/>
    </xf>
    <xf numFmtId="0" fontId="73" fillId="14" borderId="76" xfId="0" applyFont="1" applyFill="1" applyBorder="1" applyAlignment="1"/>
    <xf numFmtId="0" fontId="30" fillId="14" borderId="16" xfId="0" applyFont="1" applyFill="1" applyBorder="1" applyAlignment="1"/>
    <xf numFmtId="0" fontId="52" fillId="14" borderId="0" xfId="0" applyFont="1" applyFill="1" applyBorder="1" applyAlignment="1"/>
    <xf numFmtId="10" fontId="54" fillId="14" borderId="75" xfId="0" applyNumberFormat="1" applyFont="1" applyFill="1" applyBorder="1" applyAlignment="1" applyProtection="1"/>
    <xf numFmtId="0" fontId="14" fillId="14" borderId="108" xfId="0" applyFont="1" applyFill="1" applyBorder="1"/>
    <xf numFmtId="0" fontId="14" fillId="14" borderId="109" xfId="0" applyFont="1" applyFill="1" applyBorder="1"/>
    <xf numFmtId="0" fontId="14" fillId="14" borderId="86" xfId="0" applyFont="1" applyFill="1" applyBorder="1"/>
    <xf numFmtId="0" fontId="68" fillId="14" borderId="0" xfId="0" applyFont="1" applyFill="1" applyBorder="1"/>
    <xf numFmtId="10" fontId="34" fillId="9" borderId="110" xfId="0" applyNumberFormat="1" applyFont="1" applyFill="1" applyBorder="1" applyAlignment="1">
      <alignment horizontal="right"/>
    </xf>
    <xf numFmtId="0" fontId="30" fillId="14" borderId="0" xfId="0" applyNumberFormat="1" applyFont="1" applyFill="1" applyBorder="1" applyAlignment="1" applyProtection="1">
      <alignment horizontal="right"/>
    </xf>
    <xf numFmtId="0" fontId="14" fillId="14" borderId="86" xfId="0" applyNumberFormat="1" applyFont="1" applyFill="1" applyBorder="1" applyAlignment="1" applyProtection="1">
      <alignment horizontal="left"/>
    </xf>
    <xf numFmtId="0" fontId="74" fillId="14" borderId="16" xfId="0" applyFont="1" applyFill="1" applyBorder="1" applyAlignment="1">
      <alignment horizontal="left"/>
    </xf>
    <xf numFmtId="0" fontId="75" fillId="14" borderId="0" xfId="0" applyFont="1" applyFill="1" applyBorder="1"/>
    <xf numFmtId="0" fontId="75" fillId="14" borderId="0" xfId="0" applyFont="1" applyFill="1" applyBorder="1" applyAlignment="1">
      <alignment horizontal="center"/>
    </xf>
    <xf numFmtId="0" fontId="57" fillId="14" borderId="0" xfId="0" applyNumberFormat="1" applyFont="1" applyFill="1" applyBorder="1" applyAlignment="1" applyProtection="1">
      <alignment horizontal="center"/>
    </xf>
    <xf numFmtId="167" fontId="76" fillId="9" borderId="0" xfId="1" applyNumberFormat="1" applyFont="1" applyFill="1" applyBorder="1" applyAlignment="1" applyProtection="1">
      <alignment horizontal="center" shrinkToFit="1"/>
    </xf>
    <xf numFmtId="0" fontId="62" fillId="13" borderId="87" xfId="0" applyFont="1" applyFill="1" applyBorder="1" applyAlignment="1">
      <alignment horizontal="center" vertical="distributed"/>
    </xf>
    <xf numFmtId="0" fontId="14" fillId="14" borderId="113" xfId="0" applyFont="1" applyFill="1" applyBorder="1"/>
    <xf numFmtId="0" fontId="14" fillId="14" borderId="114" xfId="0" applyFont="1" applyFill="1" applyBorder="1"/>
    <xf numFmtId="0" fontId="14" fillId="14" borderId="115" xfId="0" applyFont="1" applyFill="1" applyBorder="1"/>
    <xf numFmtId="0" fontId="1" fillId="26" borderId="0" xfId="0" applyFont="1" applyFill="1" applyBorder="1"/>
    <xf numFmtId="0" fontId="63" fillId="14" borderId="0" xfId="0" applyFont="1" applyFill="1" applyAlignment="1">
      <alignment horizontal="left" readingOrder="1"/>
    </xf>
    <xf numFmtId="0" fontId="66" fillId="14" borderId="0" xfId="0" applyFont="1" applyFill="1" applyAlignment="1">
      <alignment horizontal="left" readingOrder="1"/>
    </xf>
    <xf numFmtId="0" fontId="66" fillId="14" borderId="0" xfId="0" applyFont="1" applyFill="1"/>
    <xf numFmtId="0" fontId="64" fillId="14" borderId="0" xfId="0" applyFont="1" applyFill="1" applyAlignment="1">
      <alignment horizontal="left" readingOrder="1"/>
    </xf>
    <xf numFmtId="0" fontId="65" fillId="14" borderId="0" xfId="0" applyFont="1" applyFill="1"/>
    <xf numFmtId="0" fontId="65" fillId="14" borderId="0" xfId="0" applyFont="1" applyFill="1" applyAlignment="1">
      <alignment horizontal="left" readingOrder="1"/>
    </xf>
    <xf numFmtId="0" fontId="77" fillId="24" borderId="0" xfId="0" applyFont="1" applyFill="1"/>
    <xf numFmtId="0" fontId="55" fillId="24" borderId="0" xfId="0" applyFont="1" applyFill="1" applyBorder="1" applyAlignment="1">
      <alignment vertical="center"/>
    </xf>
    <xf numFmtId="0" fontId="56" fillId="24" borderId="0" xfId="0" applyFont="1" applyFill="1" applyBorder="1"/>
    <xf numFmtId="4" fontId="14" fillId="24" borderId="72" xfId="0" applyNumberFormat="1" applyFont="1" applyFill="1" applyBorder="1"/>
    <xf numFmtId="10" fontId="14" fillId="24" borderId="72" xfId="0" applyNumberFormat="1" applyFont="1" applyFill="1" applyBorder="1"/>
    <xf numFmtId="0" fontId="14" fillId="24" borderId="116" xfId="0" applyFont="1" applyFill="1" applyBorder="1"/>
    <xf numFmtId="0" fontId="14" fillId="24" borderId="117" xfId="0" applyFont="1" applyFill="1" applyBorder="1"/>
    <xf numFmtId="0" fontId="14" fillId="24" borderId="118" xfId="0" applyFont="1" applyFill="1" applyBorder="1"/>
    <xf numFmtId="0" fontId="14" fillId="24" borderId="119" xfId="0" applyFont="1" applyFill="1" applyBorder="1"/>
    <xf numFmtId="0" fontId="41" fillId="6" borderId="0" xfId="0" applyFont="1" applyFill="1"/>
    <xf numFmtId="0" fontId="41" fillId="6" borderId="0" xfId="0" applyFont="1" applyFill="1" applyBorder="1" applyProtection="1"/>
    <xf numFmtId="0" fontId="41" fillId="6" borderId="16" xfId="0" applyFont="1" applyFill="1" applyBorder="1" applyProtection="1"/>
    <xf numFmtId="0" fontId="79" fillId="6" borderId="0" xfId="0" applyFont="1" applyFill="1" applyBorder="1" applyProtection="1">
      <protection locked="0"/>
    </xf>
    <xf numFmtId="0" fontId="79" fillId="6" borderId="0" xfId="0" applyFont="1" applyFill="1" applyBorder="1" applyAlignment="1" applyProtection="1">
      <alignment horizontal="right"/>
      <protection locked="0"/>
    </xf>
    <xf numFmtId="0" fontId="41" fillId="6" borderId="0" xfId="0" applyFont="1" applyFill="1" applyBorder="1" applyProtection="1">
      <protection locked="0"/>
    </xf>
    <xf numFmtId="0" fontId="41" fillId="6" borderId="0" xfId="0" applyFont="1" applyFill="1" applyBorder="1" applyAlignment="1" applyProtection="1">
      <alignment horizontal="right"/>
      <protection locked="0"/>
    </xf>
    <xf numFmtId="49" fontId="80" fillId="6" borderId="0" xfId="0" applyNumberFormat="1" applyFont="1" applyFill="1" applyBorder="1" applyAlignment="1" applyProtection="1">
      <protection locked="0"/>
    </xf>
    <xf numFmtId="0" fontId="67" fillId="5" borderId="51" xfId="0" applyFont="1" applyFill="1" applyBorder="1"/>
    <xf numFmtId="0" fontId="27" fillId="7" borderId="28" xfId="0" applyFont="1" applyFill="1" applyBorder="1" applyAlignment="1">
      <alignment vertical="center"/>
    </xf>
    <xf numFmtId="0" fontId="14" fillId="24" borderId="120" xfId="0" applyFont="1" applyFill="1" applyBorder="1"/>
    <xf numFmtId="0" fontId="14" fillId="24" borderId="121" xfId="0" applyFont="1" applyFill="1" applyBorder="1"/>
    <xf numFmtId="0" fontId="61" fillId="11" borderId="123" xfId="0" applyFont="1" applyFill="1" applyBorder="1" applyAlignment="1">
      <alignment horizontal="center" vertical="center"/>
    </xf>
    <xf numFmtId="0" fontId="61" fillId="11" borderId="124" xfId="0" applyFont="1" applyFill="1" applyBorder="1" applyAlignment="1">
      <alignment horizontal="center" vertical="center"/>
    </xf>
    <xf numFmtId="0" fontId="61" fillId="11" borderId="125" xfId="0" applyFont="1" applyFill="1" applyBorder="1" applyAlignment="1">
      <alignment horizontal="center" vertical="center"/>
    </xf>
    <xf numFmtId="170" fontId="83" fillId="0" borderId="122" xfId="2" applyNumberFormat="1" applyFont="1" applyBorder="1" applyProtection="1">
      <protection locked="0"/>
    </xf>
    <xf numFmtId="166" fontId="83" fillId="0" borderId="122" xfId="2" applyNumberFormat="1" applyFont="1" applyBorder="1" applyProtection="1">
      <protection locked="0"/>
    </xf>
    <xf numFmtId="0" fontId="43" fillId="2" borderId="126" xfId="0" applyFont="1" applyFill="1" applyBorder="1" applyAlignment="1">
      <alignment horizontal="right" vertical="center"/>
    </xf>
    <xf numFmtId="0" fontId="44" fillId="11" borderId="53" xfId="0" applyFont="1" applyFill="1" applyBorder="1" applyAlignment="1">
      <alignment horizontal="center" vertical="center"/>
    </xf>
    <xf numFmtId="166" fontId="29" fillId="27" borderId="50" xfId="0" applyNumberFormat="1" applyFont="1" applyFill="1" applyBorder="1" applyAlignment="1">
      <alignment shrinkToFit="1"/>
    </xf>
    <xf numFmtId="166" fontId="82" fillId="0" borderId="74" xfId="2" applyNumberFormat="1" applyFont="1" applyBorder="1" applyProtection="1">
      <protection locked="0"/>
    </xf>
    <xf numFmtId="170" fontId="83" fillId="0" borderId="127" xfId="2" applyNumberFormat="1" applyFont="1" applyBorder="1" applyProtection="1">
      <protection locked="0"/>
    </xf>
    <xf numFmtId="166" fontId="83" fillId="0" borderId="127" xfId="2" applyNumberFormat="1" applyFont="1" applyBorder="1" applyProtection="1">
      <protection locked="0"/>
    </xf>
    <xf numFmtId="170" fontId="82" fillId="0" borderId="128" xfId="2" applyNumberFormat="1" applyFont="1" applyBorder="1" applyProtection="1">
      <protection locked="0"/>
    </xf>
    <xf numFmtId="166" fontId="82" fillId="0" borderId="129" xfId="2" applyNumberFormat="1" applyFont="1" applyBorder="1" applyProtection="1">
      <protection locked="0"/>
    </xf>
    <xf numFmtId="170" fontId="82" fillId="0" borderId="129" xfId="2" applyNumberFormat="1" applyFont="1" applyBorder="1" applyProtection="1">
      <protection locked="0"/>
    </xf>
    <xf numFmtId="166" fontId="82" fillId="0" borderId="130" xfId="2" applyNumberFormat="1" applyFont="1" applyBorder="1" applyProtection="1">
      <protection locked="0"/>
    </xf>
    <xf numFmtId="0" fontId="43" fillId="2" borderId="132" xfId="0" applyFont="1" applyFill="1" applyBorder="1" applyAlignment="1">
      <alignment horizontal="right"/>
    </xf>
    <xf numFmtId="0" fontId="43" fillId="2" borderId="133" xfId="0" applyFont="1" applyFill="1" applyBorder="1" applyAlignment="1">
      <alignment horizontal="right" vertical="center"/>
    </xf>
    <xf numFmtId="169" fontId="14" fillId="24" borderId="134" xfId="2" applyNumberFormat="1" applyFont="1" applyFill="1" applyBorder="1" applyProtection="1"/>
    <xf numFmtId="169" fontId="14" fillId="24" borderId="135" xfId="2" applyNumberFormat="1" applyFont="1" applyFill="1" applyBorder="1" applyProtection="1"/>
    <xf numFmtId="169" fontId="14" fillId="24" borderId="136" xfId="2" applyNumberFormat="1" applyFont="1" applyFill="1" applyBorder="1" applyProtection="1"/>
    <xf numFmtId="4" fontId="14" fillId="24" borderId="137" xfId="2" applyNumberFormat="1" applyFont="1" applyFill="1" applyBorder="1" applyProtection="1"/>
    <xf numFmtId="4" fontId="14" fillId="24" borderId="138" xfId="2" applyNumberFormat="1" applyFont="1" applyFill="1" applyBorder="1" applyProtection="1"/>
    <xf numFmtId="4" fontId="14" fillId="24" borderId="139" xfId="2" applyNumberFormat="1" applyFont="1" applyFill="1" applyBorder="1" applyProtection="1"/>
    <xf numFmtId="166" fontId="14" fillId="24" borderId="140" xfId="2" applyNumberFormat="1" applyFont="1" applyFill="1" applyBorder="1" applyProtection="1"/>
    <xf numFmtId="166" fontId="14" fillId="24" borderId="141" xfId="2" applyNumberFormat="1" applyFont="1" applyFill="1" applyBorder="1" applyProtection="1"/>
    <xf numFmtId="166" fontId="14" fillId="24" borderId="142" xfId="2" applyNumberFormat="1" applyFont="1" applyFill="1" applyBorder="1" applyProtection="1"/>
    <xf numFmtId="3" fontId="14" fillId="24" borderId="143" xfId="2" applyNumberFormat="1" applyFont="1" applyFill="1" applyBorder="1" applyProtection="1"/>
    <xf numFmtId="3" fontId="14" fillId="24" borderId="144" xfId="2" applyNumberFormat="1" applyFont="1" applyFill="1" applyBorder="1" applyProtection="1"/>
    <xf numFmtId="3" fontId="14" fillId="24" borderId="145" xfId="2" applyNumberFormat="1" applyFont="1" applyFill="1" applyBorder="1" applyProtection="1"/>
    <xf numFmtId="170" fontId="29" fillId="27" borderId="50" xfId="0" applyNumberFormat="1" applyFont="1" applyFill="1" applyBorder="1" applyAlignment="1">
      <alignment shrinkToFit="1"/>
    </xf>
    <xf numFmtId="0" fontId="43" fillId="2" borderId="146" xfId="0" applyFont="1" applyFill="1" applyBorder="1" applyAlignment="1">
      <alignment horizontal="right"/>
    </xf>
    <xf numFmtId="0" fontId="43" fillId="2" borderId="131" xfId="0" applyFont="1" applyFill="1" applyBorder="1" applyAlignment="1">
      <alignment horizontal="right"/>
    </xf>
    <xf numFmtId="169" fontId="14" fillId="24" borderId="147" xfId="2" applyNumberFormat="1" applyFont="1" applyFill="1" applyBorder="1" applyProtection="1"/>
    <xf numFmtId="169" fontId="14" fillId="24" borderId="148" xfId="2" applyNumberFormat="1" applyFont="1" applyFill="1" applyBorder="1" applyProtection="1"/>
    <xf numFmtId="169" fontId="14" fillId="24" borderId="149" xfId="2" applyNumberFormat="1" applyFont="1" applyFill="1" applyBorder="1" applyProtection="1"/>
    <xf numFmtId="10" fontId="14" fillId="24" borderId="150" xfId="2" applyNumberFormat="1" applyFont="1" applyFill="1" applyBorder="1" applyProtection="1"/>
    <xf numFmtId="10" fontId="14" fillId="24" borderId="151" xfId="2" applyNumberFormat="1" applyFont="1" applyFill="1" applyBorder="1" applyProtection="1"/>
    <xf numFmtId="10" fontId="14" fillId="24" borderId="152" xfId="2" applyNumberFormat="1" applyFont="1" applyFill="1" applyBorder="1" applyProtection="1"/>
    <xf numFmtId="0" fontId="43" fillId="19" borderId="153" xfId="0" applyFont="1" applyFill="1" applyBorder="1" applyAlignment="1">
      <alignment horizontal="right" vertical="center"/>
    </xf>
    <xf numFmtId="0" fontId="43" fillId="19" borderId="154" xfId="0" applyFont="1" applyFill="1" applyBorder="1" applyAlignment="1">
      <alignment horizontal="right"/>
    </xf>
    <xf numFmtId="0" fontId="43" fillId="19" borderId="155" xfId="0" applyFont="1" applyFill="1" applyBorder="1" applyAlignment="1">
      <alignment horizontal="right"/>
    </xf>
    <xf numFmtId="166" fontId="29" fillId="17" borderId="74" xfId="0" applyNumberFormat="1" applyFont="1" applyFill="1" applyBorder="1" applyAlignment="1">
      <alignment shrinkToFit="1"/>
    </xf>
    <xf numFmtId="10" fontId="29" fillId="17" borderId="74" xfId="0" applyNumberFormat="1" applyFont="1" applyFill="1" applyBorder="1" applyAlignment="1">
      <alignment shrinkToFit="1"/>
    </xf>
    <xf numFmtId="0" fontId="43" fillId="19" borderId="110" xfId="0" applyFont="1" applyFill="1" applyBorder="1" applyAlignment="1">
      <alignment horizontal="right" vertical="center"/>
    </xf>
    <xf numFmtId="10" fontId="82" fillId="0" borderId="74" xfId="2" applyNumberFormat="1" applyFont="1" applyBorder="1" applyProtection="1">
      <protection locked="0"/>
    </xf>
    <xf numFmtId="166" fontId="29" fillId="17" borderId="74" xfId="0" applyNumberFormat="1" applyFont="1" applyFill="1" applyBorder="1" applyAlignment="1">
      <alignment horizontal="right" shrinkToFit="1"/>
    </xf>
    <xf numFmtId="0" fontId="14" fillId="24" borderId="31" xfId="0" applyFont="1" applyFill="1" applyBorder="1"/>
    <xf numFmtId="0" fontId="14" fillId="12" borderId="159" xfId="0" applyFont="1" applyFill="1" applyBorder="1"/>
    <xf numFmtId="0" fontId="14" fillId="12" borderId="76" xfId="0" applyFont="1" applyFill="1" applyBorder="1"/>
    <xf numFmtId="0" fontId="14" fillId="12" borderId="160" xfId="0" applyFont="1" applyFill="1" applyBorder="1"/>
    <xf numFmtId="0" fontId="14" fillId="12" borderId="13" xfId="0" applyFont="1" applyFill="1" applyBorder="1"/>
    <xf numFmtId="0" fontId="14" fillId="12" borderId="0" xfId="0" applyFont="1" applyFill="1" applyBorder="1"/>
    <xf numFmtId="0" fontId="14" fillId="12" borderId="14" xfId="0" applyFont="1" applyFill="1" applyBorder="1"/>
    <xf numFmtId="0" fontId="14" fillId="12" borderId="15" xfId="0" applyFont="1" applyFill="1" applyBorder="1"/>
    <xf numFmtId="0" fontId="14" fillId="12" borderId="16" xfId="0" applyFont="1" applyFill="1" applyBorder="1"/>
    <xf numFmtId="0" fontId="14" fillId="12" borderId="17" xfId="0" applyFont="1" applyFill="1" applyBorder="1"/>
    <xf numFmtId="166" fontId="86" fillId="0" borderId="74" xfId="2" applyNumberFormat="1" applyFont="1" applyBorder="1" applyProtection="1">
      <protection locked="0"/>
    </xf>
    <xf numFmtId="0" fontId="14" fillId="9" borderId="0" xfId="0" applyFont="1" applyFill="1"/>
    <xf numFmtId="169" fontId="53" fillId="12" borderId="161" xfId="0" applyNumberFormat="1" applyFont="1" applyFill="1" applyBorder="1" applyAlignment="1" applyProtection="1">
      <alignment shrinkToFit="1"/>
      <protection locked="0"/>
    </xf>
    <xf numFmtId="169" fontId="53" fillId="12" borderId="162" xfId="0" applyNumberFormat="1" applyFont="1" applyFill="1" applyBorder="1" applyAlignment="1" applyProtection="1">
      <alignment shrinkToFit="1"/>
      <protection locked="0"/>
    </xf>
    <xf numFmtId="169" fontId="53" fillId="12" borderId="163" xfId="0" applyNumberFormat="1" applyFont="1" applyFill="1" applyBorder="1" applyAlignment="1" applyProtection="1">
      <alignment shrinkToFit="1"/>
      <protection locked="0"/>
    </xf>
    <xf numFmtId="0" fontId="40" fillId="14" borderId="98" xfId="0" applyFont="1" applyFill="1" applyBorder="1" applyAlignment="1">
      <alignment horizontal="right" shrinkToFit="1"/>
    </xf>
    <xf numFmtId="0" fontId="40" fillId="14" borderId="166" xfId="0" applyFont="1" applyFill="1" applyBorder="1" applyAlignment="1">
      <alignment horizontal="right" shrinkToFit="1"/>
    </xf>
    <xf numFmtId="0" fontId="44" fillId="11" borderId="168" xfId="0" applyFont="1" applyFill="1" applyBorder="1" applyAlignment="1">
      <alignment horizontal="center" vertical="center"/>
    </xf>
    <xf numFmtId="0" fontId="40" fillId="14" borderId="169" xfId="0" applyFont="1" applyFill="1" applyBorder="1" applyAlignment="1">
      <alignment horizontal="right" shrinkToFit="1"/>
    </xf>
    <xf numFmtId="0" fontId="40" fillId="14" borderId="170" xfId="0" applyFont="1" applyFill="1" applyBorder="1" applyAlignment="1">
      <alignment horizontal="right" shrinkToFit="1"/>
    </xf>
    <xf numFmtId="0" fontId="40" fillId="14" borderId="171" xfId="0" applyFont="1" applyFill="1" applyBorder="1" applyAlignment="1">
      <alignment horizontal="right" shrinkToFit="1"/>
    </xf>
    <xf numFmtId="167" fontId="30" fillId="8" borderId="122" xfId="0" applyNumberFormat="1" applyFont="1" applyFill="1" applyBorder="1" applyAlignment="1" applyProtection="1">
      <alignment shrinkToFit="1"/>
    </xf>
    <xf numFmtId="167" fontId="87" fillId="9" borderId="172" xfId="0" applyNumberFormat="1" applyFont="1" applyFill="1" applyBorder="1" applyAlignment="1" applyProtection="1">
      <alignment horizontal="center" vertical="top" shrinkToFit="1"/>
    </xf>
    <xf numFmtId="0" fontId="61" fillId="16" borderId="97" xfId="0" applyFont="1" applyFill="1" applyBorder="1" applyAlignment="1">
      <alignment horizontal="center" vertical="center" shrinkToFit="1"/>
    </xf>
    <xf numFmtId="0" fontId="0" fillId="12" borderId="0" xfId="0" applyFill="1"/>
    <xf numFmtId="10" fontId="53" fillId="12" borderId="88" xfId="0" applyNumberFormat="1" applyFont="1" applyFill="1" applyBorder="1" applyAlignment="1" applyProtection="1">
      <alignment horizontal="center" vertical="center" shrinkToFit="1"/>
      <protection locked="0"/>
    </xf>
    <xf numFmtId="167" fontId="53" fillId="12" borderId="88" xfId="0" applyNumberFormat="1" applyFont="1" applyFill="1" applyBorder="1" applyAlignment="1" applyProtection="1">
      <alignment horizontal="center" vertical="center" shrinkToFit="1"/>
      <protection locked="0"/>
    </xf>
    <xf numFmtId="0" fontId="48" fillId="16" borderId="180" xfId="0" applyFont="1" applyFill="1" applyBorder="1" applyAlignment="1">
      <alignment horizontal="center" vertical="center" shrinkToFit="1"/>
    </xf>
    <xf numFmtId="167" fontId="67" fillId="9" borderId="0" xfId="0" applyNumberFormat="1" applyFont="1" applyFill="1" applyBorder="1" applyAlignment="1" applyProtection="1"/>
    <xf numFmtId="0" fontId="40" fillId="26" borderId="167" xfId="0" applyFont="1" applyFill="1" applyBorder="1" applyAlignment="1">
      <alignment horizontal="center" vertical="center" shrinkToFit="1"/>
    </xf>
    <xf numFmtId="0" fontId="88" fillId="11" borderId="173" xfId="0" applyFont="1" applyFill="1" applyBorder="1" applyAlignment="1">
      <alignment horizontal="center" vertical="center"/>
    </xf>
    <xf numFmtId="0" fontId="88" fillId="11" borderId="179" xfId="0" applyFont="1" applyFill="1" applyBorder="1" applyAlignment="1">
      <alignment horizontal="center" vertical="center"/>
    </xf>
    <xf numFmtId="0" fontId="89" fillId="9" borderId="0" xfId="0" applyFont="1" applyFill="1" applyBorder="1" applyAlignment="1">
      <alignment horizontal="center" vertical="center"/>
    </xf>
    <xf numFmtId="14" fontId="53" fillId="12" borderId="59" xfId="0" applyNumberFormat="1" applyFont="1" applyFill="1" applyBorder="1" applyAlignment="1" applyProtection="1">
      <alignment shrinkToFit="1"/>
      <protection locked="0"/>
    </xf>
    <xf numFmtId="14" fontId="53" fillId="12" borderId="182" xfId="0" applyNumberFormat="1" applyFont="1" applyFill="1" applyBorder="1" applyAlignment="1" applyProtection="1">
      <alignment shrinkToFit="1"/>
      <protection locked="0"/>
    </xf>
    <xf numFmtId="14" fontId="53" fillId="12" borderId="183" xfId="0" applyNumberFormat="1" applyFont="1" applyFill="1" applyBorder="1" applyAlignment="1" applyProtection="1">
      <alignment shrinkToFit="1"/>
      <protection locked="0"/>
    </xf>
    <xf numFmtId="14" fontId="53" fillId="12" borderId="184" xfId="0" applyNumberFormat="1" applyFont="1" applyFill="1" applyBorder="1" applyAlignment="1" applyProtection="1">
      <alignment shrinkToFit="1"/>
      <protection locked="0"/>
    </xf>
    <xf numFmtId="169" fontId="53" fillId="12" borderId="59" xfId="0" applyNumberFormat="1" applyFont="1" applyFill="1" applyBorder="1" applyAlignment="1" applyProtection="1">
      <alignment shrinkToFit="1"/>
      <protection locked="0"/>
    </xf>
    <xf numFmtId="169" fontId="53" fillId="12" borderId="185" xfId="0" applyNumberFormat="1" applyFont="1" applyFill="1" applyBorder="1" applyAlignment="1" applyProtection="1">
      <alignment shrinkToFit="1"/>
      <protection locked="0"/>
    </xf>
    <xf numFmtId="169" fontId="53" fillId="12" borderId="186" xfId="0" applyNumberFormat="1" applyFont="1" applyFill="1" applyBorder="1" applyAlignment="1" applyProtection="1">
      <alignment shrinkToFit="1"/>
      <protection locked="0"/>
    </xf>
    <xf numFmtId="169" fontId="53" fillId="12" borderId="187" xfId="0" applyNumberFormat="1" applyFont="1" applyFill="1" applyBorder="1" applyAlignment="1" applyProtection="1">
      <alignment shrinkToFit="1"/>
      <protection locked="0"/>
    </xf>
    <xf numFmtId="169" fontId="29" fillId="17" borderId="181" xfId="0" applyNumberFormat="1" applyFont="1" applyFill="1" applyBorder="1" applyAlignment="1" applyProtection="1">
      <alignment horizontal="right" vertical="center" shrinkToFit="1"/>
    </xf>
    <xf numFmtId="10" fontId="29" fillId="20" borderId="188" xfId="0" applyNumberFormat="1" applyFont="1" applyFill="1" applyBorder="1" applyAlignment="1" applyProtection="1">
      <alignment horizontal="right" vertical="center" shrinkToFit="1"/>
    </xf>
    <xf numFmtId="10" fontId="67" fillId="12" borderId="62" xfId="0" applyNumberFormat="1" applyFont="1" applyFill="1" applyBorder="1" applyAlignment="1" applyProtection="1">
      <alignment horizontal="center" vertical="center" shrinkToFit="1"/>
      <protection locked="0"/>
    </xf>
    <xf numFmtId="0" fontId="90" fillId="11" borderId="176" xfId="0" applyFont="1" applyFill="1" applyBorder="1" applyAlignment="1">
      <alignment horizontal="center" vertical="center" shrinkToFit="1"/>
    </xf>
    <xf numFmtId="0" fontId="61" fillId="11" borderId="176" xfId="0" applyFont="1" applyFill="1" applyBorder="1" applyAlignment="1">
      <alignment horizontal="center" vertical="center" shrinkToFit="1"/>
    </xf>
    <xf numFmtId="0" fontId="61" fillId="11" borderId="177" xfId="0" applyFont="1" applyFill="1" applyBorder="1" applyAlignment="1">
      <alignment horizontal="center" vertical="center" shrinkToFit="1"/>
    </xf>
    <xf numFmtId="0" fontId="61" fillId="11" borderId="178" xfId="0" applyFont="1" applyFill="1" applyBorder="1" applyAlignment="1">
      <alignment horizontal="center" vertical="center" shrinkToFit="1"/>
    </xf>
    <xf numFmtId="0" fontId="88" fillId="11" borderId="189" xfId="0" applyFont="1" applyFill="1" applyBorder="1" applyAlignment="1">
      <alignment horizontal="center" vertical="center"/>
    </xf>
    <xf numFmtId="0" fontId="90" fillId="11" borderId="164" xfId="0" applyFont="1" applyFill="1" applyBorder="1" applyAlignment="1">
      <alignment horizontal="center" vertical="center" shrinkToFit="1"/>
    </xf>
    <xf numFmtId="0" fontId="61" fillId="11" borderId="164" xfId="0" applyFont="1" applyFill="1" applyBorder="1" applyAlignment="1">
      <alignment horizontal="center" vertical="center" shrinkToFit="1"/>
    </xf>
    <xf numFmtId="0" fontId="61" fillId="11" borderId="165" xfId="0" applyFont="1" applyFill="1" applyBorder="1" applyAlignment="1">
      <alignment horizontal="center" vertical="center" shrinkToFit="1"/>
    </xf>
    <xf numFmtId="0" fontId="61" fillId="11" borderId="166" xfId="0" applyFont="1" applyFill="1" applyBorder="1" applyAlignment="1">
      <alignment horizontal="center" vertical="center" shrinkToFit="1"/>
    </xf>
    <xf numFmtId="166" fontId="3" fillId="12" borderId="1" xfId="2" applyNumberFormat="1" applyFont="1" applyFill="1" applyBorder="1" applyProtection="1"/>
    <xf numFmtId="10" fontId="3" fillId="12" borderId="1" xfId="2" applyNumberFormat="1" applyFont="1" applyFill="1" applyBorder="1" applyProtection="1"/>
    <xf numFmtId="3" fontId="3" fillId="12" borderId="1" xfId="2" applyNumberFormat="1" applyFont="1" applyFill="1" applyBorder="1" applyProtection="1"/>
    <xf numFmtId="166" fontId="3" fillId="12" borderId="6" xfId="2" applyNumberFormat="1" applyFont="1" applyFill="1" applyBorder="1" applyProtection="1"/>
    <xf numFmtId="0" fontId="88" fillId="11" borderId="190" xfId="0" applyFont="1" applyFill="1" applyBorder="1" applyAlignment="1">
      <alignment horizontal="center" vertical="center"/>
    </xf>
    <xf numFmtId="0" fontId="88" fillId="11" borderId="191" xfId="0" applyFont="1" applyFill="1" applyBorder="1" applyAlignment="1">
      <alignment horizontal="center" vertical="center"/>
    </xf>
    <xf numFmtId="0" fontId="88" fillId="11" borderId="192" xfId="0" applyFont="1" applyFill="1" applyBorder="1" applyAlignment="1">
      <alignment horizontal="center" vertical="center"/>
    </xf>
    <xf numFmtId="0" fontId="14" fillId="28" borderId="0" xfId="0" applyFont="1" applyFill="1"/>
    <xf numFmtId="0" fontId="29" fillId="14" borderId="0" xfId="0" applyFont="1" applyFill="1" applyBorder="1"/>
    <xf numFmtId="10" fontId="29" fillId="17" borderId="74" xfId="0" applyNumberFormat="1" applyFont="1" applyFill="1" applyBorder="1" applyAlignment="1">
      <alignment horizontal="right" shrinkToFit="1"/>
    </xf>
    <xf numFmtId="0" fontId="47" fillId="16" borderId="94" xfId="0" applyFont="1" applyFill="1" applyBorder="1" applyAlignment="1">
      <alignment horizontal="center" vertical="center" shrinkToFit="1"/>
    </xf>
    <xf numFmtId="0" fontId="47" fillId="16" borderId="99" xfId="0" applyFont="1" applyFill="1" applyBorder="1" applyAlignment="1">
      <alignment horizontal="center" vertical="center" shrinkToFit="1"/>
    </xf>
    <xf numFmtId="4" fontId="57" fillId="12" borderId="162" xfId="0" applyNumberFormat="1" applyFont="1" applyFill="1" applyBorder="1" applyAlignment="1" applyProtection="1">
      <alignment horizontal="center" shrinkToFit="1"/>
      <protection locked="0"/>
    </xf>
    <xf numFmtId="0" fontId="14" fillId="29" borderId="159" xfId="0" applyFont="1" applyFill="1" applyBorder="1"/>
    <xf numFmtId="0" fontId="14" fillId="29" borderId="76" xfId="0" applyFont="1" applyFill="1" applyBorder="1"/>
    <xf numFmtId="0" fontId="14" fillId="29" borderId="160" xfId="0" applyFont="1" applyFill="1" applyBorder="1"/>
    <xf numFmtId="0" fontId="14" fillId="29" borderId="13" xfId="0" applyFont="1" applyFill="1" applyBorder="1"/>
    <xf numFmtId="0" fontId="14" fillId="29" borderId="14" xfId="0" applyFont="1" applyFill="1" applyBorder="1"/>
    <xf numFmtId="0" fontId="14" fillId="29" borderId="15" xfId="0" applyFont="1" applyFill="1" applyBorder="1"/>
    <xf numFmtId="0" fontId="14" fillId="29" borderId="16" xfId="0" applyFont="1" applyFill="1" applyBorder="1"/>
    <xf numFmtId="0" fontId="14" fillId="29" borderId="17" xfId="0" applyFont="1" applyFill="1" applyBorder="1"/>
    <xf numFmtId="0" fontId="92" fillId="5" borderId="0" xfId="0" applyFont="1" applyFill="1" applyBorder="1"/>
    <xf numFmtId="0" fontId="40" fillId="17" borderId="77" xfId="0" applyFont="1" applyFill="1" applyBorder="1" applyAlignment="1">
      <alignment horizontal="right" vertical="center" shrinkToFit="1"/>
    </xf>
    <xf numFmtId="10" fontId="29" fillId="20" borderId="77" xfId="0" applyNumberFormat="1" applyFont="1" applyFill="1" applyBorder="1" applyAlignment="1" applyProtection="1">
      <alignment horizontal="center" vertical="center" shrinkToFit="1"/>
    </xf>
    <xf numFmtId="169" fontId="29" fillId="17" borderId="181" xfId="0" applyNumberFormat="1" applyFont="1" applyFill="1" applyBorder="1" applyAlignment="1" applyProtection="1">
      <alignment horizontal="center" vertical="center" shrinkToFit="1"/>
    </xf>
    <xf numFmtId="0" fontId="92" fillId="5" borderId="0" xfId="0" applyFont="1" applyFill="1" applyBorder="1" applyAlignment="1">
      <alignment vertical="center"/>
    </xf>
    <xf numFmtId="3" fontId="1" fillId="0" borderId="0" xfId="0" applyNumberFormat="1" applyFont="1"/>
    <xf numFmtId="0" fontId="47" fillId="16" borderId="198" xfId="0" applyFont="1" applyFill="1" applyBorder="1" applyAlignment="1">
      <alignment horizontal="center" vertical="center" shrinkToFit="1"/>
    </xf>
    <xf numFmtId="0" fontId="47" fillId="16" borderId="200" xfId="0" applyFont="1" applyFill="1" applyBorder="1" applyAlignment="1">
      <alignment horizontal="center" vertical="center" shrinkToFit="1"/>
    </xf>
    <xf numFmtId="167" fontId="30" fillId="8" borderId="163" xfId="0" applyNumberFormat="1" applyFont="1" applyFill="1" applyBorder="1" applyAlignment="1" applyProtection="1">
      <alignment shrinkToFit="1"/>
    </xf>
    <xf numFmtId="0" fontId="47" fillId="16" borderId="201" xfId="0" applyFont="1" applyFill="1" applyBorder="1" applyAlignment="1">
      <alignment horizontal="center" vertical="center" shrinkToFit="1"/>
    </xf>
    <xf numFmtId="0" fontId="40" fillId="14" borderId="202" xfId="0" applyFont="1" applyFill="1" applyBorder="1" applyAlignment="1">
      <alignment horizontal="right" shrinkToFit="1"/>
    </xf>
    <xf numFmtId="3" fontId="57" fillId="12" borderId="74" xfId="0" applyNumberFormat="1" applyFont="1" applyFill="1" applyBorder="1" applyAlignment="1" applyProtection="1">
      <alignment horizontal="center" shrinkToFit="1"/>
      <protection locked="0"/>
    </xf>
    <xf numFmtId="0" fontId="44" fillId="13" borderId="74" xfId="0" applyFont="1" applyFill="1" applyBorder="1" applyAlignment="1">
      <alignment horizontal="center" vertical="center"/>
    </xf>
    <xf numFmtId="0" fontId="47" fillId="16" borderId="203" xfId="0" applyFont="1" applyFill="1" applyBorder="1" applyAlignment="1">
      <alignment horizontal="center" vertical="center" shrinkToFit="1"/>
    </xf>
    <xf numFmtId="0" fontId="40" fillId="14" borderId="204" xfId="0" applyFont="1" applyFill="1" applyBorder="1" applyAlignment="1">
      <alignment horizontal="right" shrinkToFit="1"/>
    </xf>
    <xf numFmtId="0" fontId="47" fillId="16" borderId="206" xfId="0" applyFont="1" applyFill="1" applyBorder="1" applyAlignment="1">
      <alignment horizontal="center" vertical="center" shrinkToFit="1"/>
    </xf>
    <xf numFmtId="0" fontId="40" fillId="14" borderId="207" xfId="0" applyFont="1" applyFill="1" applyBorder="1" applyAlignment="1">
      <alignment horizontal="right" shrinkToFit="1"/>
    </xf>
    <xf numFmtId="3" fontId="57" fillId="12" borderId="163" xfId="0" applyNumberFormat="1" applyFont="1" applyFill="1" applyBorder="1" applyAlignment="1" applyProtection="1">
      <alignment horizontal="center" shrinkToFit="1"/>
      <protection locked="0"/>
    </xf>
    <xf numFmtId="3" fontId="93" fillId="12" borderId="163" xfId="0" applyNumberFormat="1" applyFont="1" applyFill="1" applyBorder="1" applyAlignment="1" applyProtection="1">
      <alignment horizontal="center" vertical="center" shrinkToFit="1"/>
      <protection locked="0"/>
    </xf>
    <xf numFmtId="167" fontId="29" fillId="17" borderId="181" xfId="0" applyNumberFormat="1" applyFont="1" applyFill="1" applyBorder="1" applyAlignment="1" applyProtection="1">
      <alignment horizontal="center" vertical="center" shrinkToFit="1"/>
    </xf>
    <xf numFmtId="10" fontId="57" fillId="12" borderId="162" xfId="0" applyNumberFormat="1" applyFont="1" applyFill="1" applyBorder="1" applyAlignment="1" applyProtection="1">
      <alignment horizontal="center" shrinkToFit="1"/>
      <protection locked="0"/>
    </xf>
    <xf numFmtId="3" fontId="57" fillId="12" borderId="162" xfId="0" applyNumberFormat="1" applyFont="1" applyFill="1" applyBorder="1" applyAlignment="1" applyProtection="1">
      <alignment horizontal="center" shrinkToFit="1"/>
      <protection locked="0"/>
    </xf>
    <xf numFmtId="10" fontId="57" fillId="12" borderId="163" xfId="0" applyNumberFormat="1" applyFont="1" applyFill="1" applyBorder="1" applyAlignment="1" applyProtection="1">
      <alignment horizontal="center" shrinkToFit="1"/>
      <protection locked="0"/>
    </xf>
    <xf numFmtId="0" fontId="14" fillId="5" borderId="14" xfId="0" applyFont="1" applyFill="1" applyBorder="1"/>
    <xf numFmtId="0" fontId="14" fillId="5" borderId="17" xfId="0" applyFont="1" applyFill="1" applyBorder="1"/>
    <xf numFmtId="167" fontId="57" fillId="12" borderId="161" xfId="0" applyNumberFormat="1" applyFont="1" applyFill="1" applyBorder="1" applyAlignment="1" applyProtection="1">
      <alignment horizontal="right" shrinkToFit="1"/>
      <protection locked="0"/>
    </xf>
    <xf numFmtId="167" fontId="98" fillId="9" borderId="74" xfId="0" applyNumberFormat="1" applyFont="1" applyFill="1" applyBorder="1" applyAlignment="1" applyProtection="1">
      <alignment horizontal="center" vertical="center" shrinkToFit="1"/>
    </xf>
    <xf numFmtId="0" fontId="1" fillId="30" borderId="0" xfId="0" applyFont="1" applyFill="1" applyBorder="1"/>
    <xf numFmtId="4" fontId="1" fillId="30" borderId="0" xfId="0" applyNumberFormat="1" applyFont="1" applyFill="1" applyBorder="1" applyProtection="1"/>
    <xf numFmtId="10" fontId="1" fillId="30" borderId="0" xfId="0" applyNumberFormat="1" applyFont="1" applyFill="1" applyBorder="1" applyProtection="1"/>
    <xf numFmtId="10" fontId="1" fillId="30" borderId="0" xfId="0" applyNumberFormat="1" applyFont="1" applyFill="1" applyBorder="1" applyAlignment="1" applyProtection="1">
      <alignment horizontal="right"/>
    </xf>
    <xf numFmtId="0" fontId="1" fillId="30" borderId="0" xfId="0" applyFont="1" applyFill="1" applyBorder="1" applyAlignment="1">
      <alignment horizontal="center"/>
    </xf>
    <xf numFmtId="0" fontId="1" fillId="30" borderId="0" xfId="0" applyFont="1" applyFill="1" applyBorder="1" applyAlignment="1">
      <alignment horizontal="left" indent="1"/>
    </xf>
    <xf numFmtId="4" fontId="1" fillId="30" borderId="0" xfId="0" applyNumberFormat="1" applyFont="1" applyFill="1" applyBorder="1"/>
    <xf numFmtId="172" fontId="1" fillId="30" borderId="0" xfId="0" applyNumberFormat="1" applyFont="1" applyFill="1" applyBorder="1"/>
    <xf numFmtId="0" fontId="1" fillId="9" borderId="196" xfId="0" applyFont="1" applyFill="1" applyBorder="1"/>
    <xf numFmtId="0" fontId="1" fillId="9" borderId="4" xfId="0" applyFont="1" applyFill="1" applyBorder="1"/>
    <xf numFmtId="0" fontId="1" fillId="9" borderId="6" xfId="0" applyFont="1" applyFill="1" applyBorder="1"/>
    <xf numFmtId="167" fontId="57" fillId="12" borderId="162" xfId="0" applyNumberFormat="1" applyFont="1" applyFill="1" applyBorder="1" applyAlignment="1" applyProtection="1">
      <alignment horizontal="right" shrinkToFit="1"/>
      <protection locked="0"/>
    </xf>
    <xf numFmtId="167" fontId="57" fillId="12" borderId="205" xfId="0" applyNumberFormat="1" applyFont="1" applyFill="1" applyBorder="1" applyAlignment="1" applyProtection="1">
      <alignment horizontal="right" shrinkToFit="1"/>
      <protection locked="0"/>
    </xf>
    <xf numFmtId="167" fontId="57" fillId="12" borderId="199" xfId="0" applyNumberFormat="1" applyFont="1" applyFill="1" applyBorder="1" applyAlignment="1" applyProtection="1">
      <alignment horizontal="right" shrinkToFit="1"/>
      <protection locked="0"/>
    </xf>
    <xf numFmtId="167" fontId="57" fillId="12" borderId="163" xfId="0" applyNumberFormat="1" applyFont="1" applyFill="1" applyBorder="1" applyAlignment="1" applyProtection="1">
      <alignment horizontal="right" shrinkToFit="1"/>
      <protection locked="0"/>
    </xf>
    <xf numFmtId="172" fontId="29" fillId="20" borderId="77" xfId="0" applyNumberFormat="1" applyFont="1" applyFill="1" applyBorder="1" applyAlignment="1" applyProtection="1">
      <alignment horizontal="center" vertical="center" shrinkToFit="1"/>
    </xf>
    <xf numFmtId="167" fontId="57" fillId="12" borderId="161" xfId="0" applyNumberFormat="1" applyFont="1" applyFill="1" applyBorder="1" applyAlignment="1" applyProtection="1">
      <alignment horizontal="center" shrinkToFit="1"/>
      <protection locked="0"/>
    </xf>
    <xf numFmtId="0" fontId="1" fillId="14" borderId="0" xfId="0" applyFont="1" applyFill="1" applyBorder="1"/>
    <xf numFmtId="3" fontId="57" fillId="12" borderId="161" xfId="0" applyNumberFormat="1" applyFont="1" applyFill="1" applyBorder="1" applyAlignment="1" applyProtection="1">
      <alignment horizontal="center" shrinkToFit="1"/>
      <protection locked="0"/>
    </xf>
    <xf numFmtId="3" fontId="57" fillId="12" borderId="163" xfId="0" applyNumberFormat="1" applyFont="1" applyFill="1" applyBorder="1" applyAlignment="1" applyProtection="1">
      <alignment horizontal="right" shrinkToFit="1"/>
      <protection locked="0"/>
    </xf>
    <xf numFmtId="173" fontId="29" fillId="17" borderId="181" xfId="0" applyNumberFormat="1" applyFont="1" applyFill="1" applyBorder="1" applyAlignment="1" applyProtection="1">
      <alignment horizontal="right" vertical="center" shrinkToFit="1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9" borderId="0" xfId="0" applyFont="1" applyFill="1" applyBorder="1" applyAlignment="1">
      <alignment horizontal="right"/>
    </xf>
    <xf numFmtId="0" fontId="1" fillId="31" borderId="89" xfId="0" applyFont="1" applyFill="1" applyBorder="1" applyAlignment="1">
      <alignment horizontal="center"/>
    </xf>
    <xf numFmtId="0" fontId="2" fillId="31" borderId="31" xfId="0" applyFont="1" applyFill="1" applyBorder="1"/>
    <xf numFmtId="0" fontId="1" fillId="30" borderId="66" xfId="0" applyFont="1" applyFill="1" applyBorder="1"/>
    <xf numFmtId="0" fontId="1" fillId="30" borderId="89" xfId="0" applyFont="1" applyFill="1" applyBorder="1"/>
    <xf numFmtId="4" fontId="1" fillId="30" borderId="89" xfId="0" applyNumberFormat="1" applyFont="1" applyFill="1" applyBorder="1" applyProtection="1"/>
    <xf numFmtId="0" fontId="1" fillId="30" borderId="90" xfId="0" applyFont="1" applyFill="1" applyBorder="1"/>
    <xf numFmtId="0" fontId="1" fillId="30" borderId="9" xfId="0" applyFont="1" applyFill="1" applyBorder="1"/>
    <xf numFmtId="0" fontId="1" fillId="30" borderId="5" xfId="0" applyFont="1" applyFill="1" applyBorder="1"/>
    <xf numFmtId="0" fontId="1" fillId="30" borderId="10" xfId="0" applyFont="1" applyFill="1" applyBorder="1"/>
    <xf numFmtId="0" fontId="1" fillId="30" borderId="31" xfId="0" applyFont="1" applyFill="1" applyBorder="1"/>
    <xf numFmtId="0" fontId="1" fillId="30" borderId="7" xfId="0" applyFont="1" applyFill="1" applyBorder="1"/>
    <xf numFmtId="0" fontId="1" fillId="9" borderId="66" xfId="0" applyFont="1" applyFill="1" applyBorder="1"/>
    <xf numFmtId="10" fontId="1" fillId="9" borderId="89" xfId="0" applyNumberFormat="1" applyFont="1" applyFill="1" applyBorder="1"/>
    <xf numFmtId="4" fontId="1" fillId="9" borderId="89" xfId="0" applyNumberFormat="1" applyFont="1" applyFill="1" applyBorder="1"/>
    <xf numFmtId="0" fontId="1" fillId="9" borderId="89" xfId="0" applyFont="1" applyFill="1" applyBorder="1"/>
    <xf numFmtId="0" fontId="1" fillId="9" borderId="90" xfId="0" applyFont="1" applyFill="1" applyBorder="1"/>
    <xf numFmtId="0" fontId="1" fillId="9" borderId="9" xfId="0" applyFont="1" applyFill="1" applyBorder="1"/>
    <xf numFmtId="0" fontId="1" fillId="9" borderId="0" xfId="0" applyFont="1" applyFill="1" applyBorder="1"/>
    <xf numFmtId="9" fontId="1" fillId="9" borderId="0" xfId="0" applyNumberFormat="1" applyFont="1" applyFill="1" applyBorder="1"/>
    <xf numFmtId="0" fontId="1" fillId="9" borderId="5" xfId="0" applyFont="1" applyFill="1" applyBorder="1"/>
    <xf numFmtId="4" fontId="1" fillId="9" borderId="0" xfId="0" applyNumberFormat="1" applyFont="1" applyFill="1" applyBorder="1"/>
    <xf numFmtId="164" fontId="1" fillId="9" borderId="0" xfId="0" applyNumberFormat="1" applyFont="1" applyFill="1" applyBorder="1"/>
    <xf numFmtId="167" fontId="1" fillId="9" borderId="0" xfId="0" applyNumberFormat="1" applyFont="1" applyFill="1" applyBorder="1"/>
    <xf numFmtId="0" fontId="95" fillId="9" borderId="0" xfId="0" applyFont="1" applyFill="1" applyBorder="1"/>
    <xf numFmtId="0" fontId="1" fillId="9" borderId="10" xfId="0" applyFont="1" applyFill="1" applyBorder="1"/>
    <xf numFmtId="0" fontId="1" fillId="9" borderId="31" xfId="0" applyFont="1" applyFill="1" applyBorder="1"/>
    <xf numFmtId="0" fontId="1" fillId="9" borderId="7" xfId="0" applyFont="1" applyFill="1" applyBorder="1"/>
    <xf numFmtId="0" fontId="1" fillId="26" borderId="66" xfId="0" applyFont="1" applyFill="1" applyBorder="1"/>
    <xf numFmtId="0" fontId="1" fillId="26" borderId="89" xfId="0" applyFont="1" applyFill="1" applyBorder="1" applyAlignment="1">
      <alignment horizontal="right"/>
    </xf>
    <xf numFmtId="10" fontId="1" fillId="26" borderId="89" xfId="0" applyNumberFormat="1" applyFont="1" applyFill="1" applyBorder="1"/>
    <xf numFmtId="0" fontId="1" fillId="26" borderId="89" xfId="0" applyFont="1" applyFill="1" applyBorder="1"/>
    <xf numFmtId="0" fontId="1" fillId="26" borderId="90" xfId="0" applyFont="1" applyFill="1" applyBorder="1"/>
    <xf numFmtId="0" fontId="1" fillId="26" borderId="9" xfId="0" applyFont="1" applyFill="1" applyBorder="1"/>
    <xf numFmtId="0" fontId="1" fillId="26" borderId="0" xfId="0" applyFont="1" applyFill="1" applyBorder="1" applyAlignment="1">
      <alignment horizontal="right"/>
    </xf>
    <xf numFmtId="10" fontId="1" fillId="26" borderId="0" xfId="0" applyNumberFormat="1" applyFont="1" applyFill="1" applyBorder="1"/>
    <xf numFmtId="0" fontId="1" fillId="26" borderId="5" xfId="0" applyFont="1" applyFill="1" applyBorder="1"/>
    <xf numFmtId="3" fontId="1" fillId="26" borderId="0" xfId="0" applyNumberFormat="1" applyFont="1" applyFill="1" applyBorder="1"/>
    <xf numFmtId="3" fontId="1" fillId="26" borderId="5" xfId="0" applyNumberFormat="1" applyFont="1" applyFill="1" applyBorder="1"/>
    <xf numFmtId="3" fontId="1" fillId="26" borderId="0" xfId="0" applyNumberFormat="1" applyFont="1" applyFill="1" applyBorder="1" applyAlignment="1">
      <alignment horizontal="right"/>
    </xf>
    <xf numFmtId="9" fontId="1" fillId="26" borderId="0" xfId="0" applyNumberFormat="1" applyFont="1" applyFill="1" applyBorder="1"/>
    <xf numFmtId="2" fontId="1" fillId="26" borderId="0" xfId="0" applyNumberFormat="1" applyFont="1" applyFill="1" applyBorder="1"/>
    <xf numFmtId="0" fontId="1" fillId="26" borderId="10" xfId="0" applyFont="1" applyFill="1" applyBorder="1"/>
    <xf numFmtId="0" fontId="1" fillId="26" borderId="31" xfId="0" applyFont="1" applyFill="1" applyBorder="1"/>
    <xf numFmtId="0" fontId="1" fillId="26" borderId="7" xfId="0" applyFont="1" applyFill="1" applyBorder="1"/>
    <xf numFmtId="0" fontId="1" fillId="25" borderId="66" xfId="0" applyFont="1" applyFill="1" applyBorder="1"/>
    <xf numFmtId="0" fontId="1" fillId="25" borderId="89" xfId="0" applyFont="1" applyFill="1" applyBorder="1"/>
    <xf numFmtId="0" fontId="1" fillId="25" borderId="90" xfId="0" applyFont="1" applyFill="1" applyBorder="1"/>
    <xf numFmtId="0" fontId="1" fillId="25" borderId="9" xfId="0" applyFont="1" applyFill="1" applyBorder="1"/>
    <xf numFmtId="0" fontId="1" fillId="25" borderId="0" xfId="0" applyFont="1" applyFill="1" applyBorder="1"/>
    <xf numFmtId="3" fontId="94" fillId="25" borderId="0" xfId="0" applyNumberFormat="1" applyFont="1" applyFill="1" applyBorder="1" applyAlignment="1">
      <alignment horizontal="right"/>
    </xf>
    <xf numFmtId="0" fontId="1" fillId="25" borderId="5" xfId="0" applyFont="1" applyFill="1" applyBorder="1"/>
    <xf numFmtId="0" fontId="95" fillId="25" borderId="5" xfId="0" applyFont="1" applyFill="1" applyBorder="1"/>
    <xf numFmtId="3" fontId="1" fillId="25" borderId="0" xfId="0" applyNumberFormat="1" applyFont="1" applyFill="1" applyBorder="1"/>
    <xf numFmtId="3" fontId="95" fillId="25" borderId="5" xfId="0" applyNumberFormat="1" applyFont="1" applyFill="1" applyBorder="1"/>
    <xf numFmtId="3" fontId="1" fillId="25" borderId="5" xfId="0" applyNumberFormat="1" applyFont="1" applyFill="1" applyBorder="1"/>
    <xf numFmtId="10" fontId="4" fillId="25" borderId="0" xfId="0" applyNumberFormat="1" applyFont="1" applyFill="1" applyBorder="1"/>
    <xf numFmtId="0" fontId="1" fillId="25" borderId="10" xfId="0" applyFont="1" applyFill="1" applyBorder="1"/>
    <xf numFmtId="0" fontId="1" fillId="25" borderId="31" xfId="0" applyFont="1" applyFill="1" applyBorder="1"/>
    <xf numFmtId="0" fontId="1" fillId="25" borderId="7" xfId="0" applyFont="1" applyFill="1" applyBorder="1"/>
    <xf numFmtId="10" fontId="1" fillId="9" borderId="0" xfId="0" applyNumberFormat="1" applyFont="1" applyFill="1" applyBorder="1"/>
    <xf numFmtId="10" fontId="1" fillId="9" borderId="5" xfId="0" applyNumberFormat="1" applyFont="1" applyFill="1" applyBorder="1"/>
    <xf numFmtId="0" fontId="2" fillId="28" borderId="89" xfId="0" applyFont="1" applyFill="1" applyBorder="1"/>
    <xf numFmtId="0" fontId="2" fillId="28" borderId="31" xfId="0" applyFont="1" applyFill="1" applyBorder="1"/>
    <xf numFmtId="0" fontId="4" fillId="26" borderId="0" xfId="0" applyFont="1" applyFill="1" applyBorder="1"/>
    <xf numFmtId="0" fontId="2" fillId="26" borderId="89" xfId="0" applyFont="1" applyFill="1" applyBorder="1"/>
    <xf numFmtId="0" fontId="2" fillId="26" borderId="0" xfId="0" applyFont="1" applyFill="1" applyBorder="1"/>
    <xf numFmtId="0" fontId="6" fillId="26" borderId="0" xfId="0" applyFont="1" applyFill="1" applyBorder="1" applyAlignment="1">
      <alignment horizontal="right"/>
    </xf>
    <xf numFmtId="0" fontId="2" fillId="26" borderId="31" xfId="0" applyFont="1" applyFill="1" applyBorder="1"/>
    <xf numFmtId="0" fontId="1" fillId="28" borderId="31" xfId="0" applyFont="1" applyFill="1" applyBorder="1"/>
    <xf numFmtId="0" fontId="1" fillId="0" borderId="0" xfId="0" applyFont="1" applyFill="1"/>
    <xf numFmtId="0" fontId="1" fillId="23" borderId="0" xfId="0" applyFont="1" applyFill="1"/>
    <xf numFmtId="0" fontId="1" fillId="5" borderId="1" xfId="0" applyFont="1" applyFill="1" applyBorder="1"/>
    <xf numFmtId="0" fontId="1" fillId="14" borderId="8" xfId="0" applyFont="1" applyFill="1" applyBorder="1"/>
    <xf numFmtId="0" fontId="1" fillId="14" borderId="63" xfId="0" applyFont="1" applyFill="1" applyBorder="1"/>
    <xf numFmtId="0" fontId="1" fillId="14" borderId="64" xfId="0" applyFont="1" applyFill="1" applyBorder="1"/>
    <xf numFmtId="0" fontId="1" fillId="15" borderId="2" xfId="0" applyFont="1" applyFill="1" applyBorder="1" applyAlignment="1">
      <alignment horizontal="center" vertical="center"/>
    </xf>
    <xf numFmtId="0" fontId="1" fillId="14" borderId="9" xfId="0" applyFont="1" applyFill="1" applyBorder="1"/>
    <xf numFmtId="0" fontId="1" fillId="15" borderId="4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1" fillId="0" borderId="0" xfId="0" applyFont="1" applyProtection="1"/>
    <xf numFmtId="0" fontId="1" fillId="0" borderId="0" xfId="0" applyFont="1" applyFill="1" applyProtection="1"/>
    <xf numFmtId="0" fontId="1" fillId="14" borderId="5" xfId="0" applyFont="1" applyFill="1" applyBorder="1"/>
    <xf numFmtId="0" fontId="1" fillId="9" borderId="1" xfId="0" applyFont="1" applyFill="1" applyBorder="1"/>
    <xf numFmtId="3" fontId="1" fillId="14" borderId="0" xfId="0" applyNumberFormat="1" applyFont="1" applyFill="1" applyBorder="1"/>
    <xf numFmtId="3" fontId="1" fillId="14" borderId="5" xfId="0" applyNumberFormat="1" applyFont="1" applyFill="1" applyBorder="1"/>
    <xf numFmtId="166" fontId="1" fillId="9" borderId="1" xfId="0" applyNumberFormat="1" applyFont="1" applyFill="1" applyBorder="1" applyProtection="1"/>
    <xf numFmtId="166" fontId="1" fillId="0" borderId="0" xfId="0" applyNumberFormat="1" applyFont="1" applyFill="1" applyBorder="1" applyProtection="1"/>
    <xf numFmtId="0" fontId="1" fillId="9" borderId="73" xfId="0" applyFont="1" applyFill="1" applyBorder="1"/>
    <xf numFmtId="0" fontId="1" fillId="12" borderId="1" xfId="0" applyFont="1" applyFill="1" applyBorder="1" applyProtection="1"/>
    <xf numFmtId="0" fontId="1" fillId="0" borderId="0" xfId="0" applyFont="1" applyFill="1" applyBorder="1" applyProtection="1"/>
    <xf numFmtId="0" fontId="1" fillId="15" borderId="8" xfId="0" applyFont="1" applyFill="1" applyBorder="1"/>
    <xf numFmtId="167" fontId="1" fillId="15" borderId="3" xfId="0" applyNumberFormat="1" applyFont="1" applyFill="1" applyBorder="1"/>
    <xf numFmtId="167" fontId="1" fillId="15" borderId="2" xfId="0" applyNumberFormat="1" applyFont="1" applyFill="1" applyBorder="1"/>
    <xf numFmtId="167" fontId="1" fillId="0" borderId="0" xfId="0" applyNumberFormat="1" applyFont="1" applyFill="1" applyBorder="1"/>
    <xf numFmtId="0" fontId="1" fillId="15" borderId="9" xfId="0" applyFont="1" applyFill="1" applyBorder="1"/>
    <xf numFmtId="167" fontId="1" fillId="15" borderId="5" xfId="0" applyNumberFormat="1" applyFont="1" applyFill="1" applyBorder="1"/>
    <xf numFmtId="167" fontId="1" fillId="15" borderId="4" xfId="0" applyNumberFormat="1" applyFont="1" applyFill="1" applyBorder="1"/>
    <xf numFmtId="0" fontId="1" fillId="14" borderId="10" xfId="0" applyFont="1" applyFill="1" applyBorder="1"/>
    <xf numFmtId="0" fontId="1" fillId="14" borderId="31" xfId="0" applyFont="1" applyFill="1" applyBorder="1"/>
    <xf numFmtId="0" fontId="1" fillId="14" borderId="7" xfId="0" applyFont="1" applyFill="1" applyBorder="1"/>
    <xf numFmtId="0" fontId="1" fillId="9" borderId="8" xfId="0" applyFont="1" applyFill="1" applyBorder="1"/>
    <xf numFmtId="0" fontId="1" fillId="9" borderId="30" xfId="0" applyFont="1" applyFill="1" applyBorder="1"/>
    <xf numFmtId="3" fontId="1" fillId="9" borderId="30" xfId="0" applyNumberFormat="1" applyFont="1" applyFill="1" applyBorder="1"/>
    <xf numFmtId="3" fontId="1" fillId="9" borderId="3" xfId="0" applyNumberFormat="1" applyFont="1" applyFill="1" applyBorder="1"/>
    <xf numFmtId="0" fontId="1" fillId="15" borderId="10" xfId="0" applyFont="1" applyFill="1" applyBorder="1"/>
    <xf numFmtId="167" fontId="1" fillId="15" borderId="7" xfId="0" applyNumberFormat="1" applyFont="1" applyFill="1" applyBorder="1"/>
    <xf numFmtId="167" fontId="1" fillId="15" borderId="6" xfId="0" applyNumberFormat="1" applyFont="1" applyFill="1" applyBorder="1"/>
    <xf numFmtId="3" fontId="1" fillId="9" borderId="0" xfId="0" applyNumberFormat="1" applyFont="1" applyFill="1" applyBorder="1"/>
    <xf numFmtId="3" fontId="1" fillId="9" borderId="5" xfId="0" applyNumberFormat="1" applyFont="1" applyFill="1" applyBorder="1"/>
    <xf numFmtId="0" fontId="1" fillId="2" borderId="8" xfId="0" applyFont="1" applyFill="1" applyBorder="1"/>
    <xf numFmtId="166" fontId="1" fillId="2" borderId="3" xfId="0" applyNumberFormat="1" applyFont="1" applyFill="1" applyBorder="1"/>
    <xf numFmtId="166" fontId="1" fillId="2" borderId="2" xfId="0" applyNumberFormat="1" applyFont="1" applyFill="1" applyBorder="1"/>
    <xf numFmtId="166" fontId="1" fillId="0" borderId="0" xfId="0" applyNumberFormat="1" applyFont="1" applyFill="1" applyBorder="1"/>
    <xf numFmtId="0" fontId="1" fillId="2" borderId="9" xfId="0" applyFont="1" applyFill="1" applyBorder="1"/>
    <xf numFmtId="4" fontId="1" fillId="2" borderId="5" xfId="0" applyNumberFormat="1" applyFont="1" applyFill="1" applyBorder="1"/>
    <xf numFmtId="4" fontId="1" fillId="2" borderId="4" xfId="0" applyNumberFormat="1" applyFont="1" applyFill="1" applyBorder="1"/>
    <xf numFmtId="4" fontId="1" fillId="0" borderId="0" xfId="0" applyNumberFormat="1" applyFont="1" applyFill="1" applyBorder="1"/>
    <xf numFmtId="0" fontId="1" fillId="2" borderId="10" xfId="0" applyFont="1" applyFill="1" applyBorder="1"/>
    <xf numFmtId="167" fontId="1" fillId="2" borderId="7" xfId="0" applyNumberFormat="1" applyFont="1" applyFill="1" applyBorder="1"/>
    <xf numFmtId="167" fontId="1" fillId="9" borderId="9" xfId="0" applyNumberFormat="1" applyFont="1" applyFill="1" applyBorder="1"/>
    <xf numFmtId="167" fontId="1" fillId="2" borderId="6" xfId="0" applyNumberFormat="1" applyFont="1" applyFill="1" applyBorder="1"/>
    <xf numFmtId="3" fontId="1" fillId="9" borderId="31" xfId="0" applyNumberFormat="1" applyFont="1" applyFill="1" applyBorder="1"/>
    <xf numFmtId="3" fontId="1" fillId="9" borderId="7" xfId="0" applyNumberFormat="1" applyFont="1" applyFill="1" applyBorder="1"/>
    <xf numFmtId="167" fontId="1" fillId="2" borderId="3" xfId="0" applyNumberFormat="1" applyFont="1" applyFill="1" applyBorder="1"/>
    <xf numFmtId="167" fontId="1" fillId="2" borderId="2" xfId="0" applyNumberFormat="1" applyFont="1" applyFill="1" applyBorder="1"/>
    <xf numFmtId="167" fontId="1" fillId="2" borderId="5" xfId="0" applyNumberFormat="1" applyFont="1" applyFill="1" applyBorder="1"/>
    <xf numFmtId="167" fontId="1" fillId="2" borderId="4" xfId="0" applyNumberFormat="1" applyFont="1" applyFill="1" applyBorder="1"/>
    <xf numFmtId="0" fontId="1" fillId="2" borderId="11" xfId="0" applyFont="1" applyFill="1" applyBorder="1"/>
    <xf numFmtId="167" fontId="1" fillId="2" borderId="12" xfId="0" applyNumberFormat="1" applyFont="1" applyFill="1" applyBorder="1"/>
    <xf numFmtId="167" fontId="1" fillId="2" borderId="1" xfId="0" applyNumberFormat="1" applyFont="1" applyFill="1" applyBorder="1"/>
    <xf numFmtId="0" fontId="1" fillId="4" borderId="8" xfId="0" applyFont="1" applyFill="1" applyBorder="1"/>
    <xf numFmtId="10" fontId="1" fillId="4" borderId="3" xfId="0" applyNumberFormat="1" applyFont="1" applyFill="1" applyBorder="1" applyAlignment="1">
      <alignment horizontal="right"/>
    </xf>
    <xf numFmtId="10" fontId="1" fillId="4" borderId="2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0" fontId="1" fillId="4" borderId="9" xfId="0" applyFont="1" applyFill="1" applyBorder="1"/>
    <xf numFmtId="10" fontId="1" fillId="4" borderId="5" xfId="0" applyNumberFormat="1" applyFont="1" applyFill="1" applyBorder="1" applyAlignment="1">
      <alignment horizontal="right"/>
    </xf>
    <xf numFmtId="10" fontId="1" fillId="4" borderId="4" xfId="0" applyNumberFormat="1" applyFont="1" applyFill="1" applyBorder="1" applyAlignment="1">
      <alignment horizontal="right"/>
    </xf>
    <xf numFmtId="0" fontId="1" fillId="4" borderId="10" xfId="0" applyFont="1" applyFill="1" applyBorder="1"/>
    <xf numFmtId="10" fontId="1" fillId="4" borderId="7" xfId="0" applyNumberFormat="1" applyFont="1" applyFill="1" applyBorder="1" applyAlignment="1">
      <alignment horizontal="right"/>
    </xf>
    <xf numFmtId="10" fontId="1" fillId="4" borderId="6" xfId="0" applyNumberFormat="1" applyFont="1" applyFill="1" applyBorder="1" applyAlignment="1">
      <alignment horizontal="right"/>
    </xf>
    <xf numFmtId="167" fontId="1" fillId="9" borderId="10" xfId="0" applyNumberFormat="1" applyFont="1" applyFill="1" applyBorder="1"/>
    <xf numFmtId="4" fontId="1" fillId="4" borderId="3" xfId="0" applyNumberFormat="1" applyFont="1" applyFill="1" applyBorder="1" applyAlignment="1">
      <alignment horizontal="right"/>
    </xf>
    <xf numFmtId="4" fontId="1" fillId="4" borderId="2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4" borderId="5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2" fontId="1" fillId="4" borderId="5" xfId="0" applyNumberFormat="1" applyFont="1" applyFill="1" applyBorder="1" applyAlignment="1">
      <alignment horizontal="right"/>
    </xf>
    <xf numFmtId="2" fontId="1" fillId="4" borderId="4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4" fontId="1" fillId="4" borderId="7" xfId="0" applyNumberFormat="1" applyFont="1" applyFill="1" applyBorder="1" applyAlignment="1">
      <alignment horizontal="right"/>
    </xf>
    <xf numFmtId="4" fontId="1" fillId="4" borderId="6" xfId="0" applyNumberFormat="1" applyFont="1" applyFill="1" applyBorder="1" applyAlignment="1">
      <alignment horizontal="right"/>
    </xf>
    <xf numFmtId="0" fontId="1" fillId="4" borderId="11" xfId="0" applyFont="1" applyFill="1" applyBorder="1"/>
    <xf numFmtId="0" fontId="1" fillId="4" borderId="12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10" fontId="1" fillId="4" borderId="12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/>
    <xf numFmtId="167" fontId="1" fillId="3" borderId="3" xfId="0" applyNumberFormat="1" applyFont="1" applyFill="1" applyBorder="1" applyAlignment="1">
      <alignment horizontal="right"/>
    </xf>
    <xf numFmtId="167" fontId="1" fillId="3" borderId="2" xfId="0" applyNumberFormat="1" applyFont="1" applyFill="1" applyBorder="1" applyAlignment="1">
      <alignment horizontal="right"/>
    </xf>
    <xf numFmtId="0" fontId="1" fillId="3" borderId="4" xfId="0" applyFont="1" applyFill="1" applyBorder="1"/>
    <xf numFmtId="167" fontId="1" fillId="3" borderId="5" xfId="0" applyNumberFormat="1" applyFont="1" applyFill="1" applyBorder="1" applyAlignment="1">
      <alignment horizontal="right"/>
    </xf>
    <xf numFmtId="167" fontId="1" fillId="3" borderId="4" xfId="0" applyNumberFormat="1" applyFont="1" applyFill="1" applyBorder="1" applyAlignment="1">
      <alignment horizontal="right"/>
    </xf>
    <xf numFmtId="4" fontId="1" fillId="3" borderId="5" xfId="0" applyNumberFormat="1" applyFont="1" applyFill="1" applyBorder="1" applyAlignment="1">
      <alignment horizontal="right"/>
    </xf>
    <xf numFmtId="4" fontId="1" fillId="3" borderId="4" xfId="0" applyNumberFormat="1" applyFont="1" applyFill="1" applyBorder="1" applyAlignment="1">
      <alignment horizontal="right"/>
    </xf>
    <xf numFmtId="0" fontId="1" fillId="3" borderId="6" xfId="0" applyFont="1" applyFill="1" applyBorder="1"/>
    <xf numFmtId="167" fontId="1" fillId="3" borderId="7" xfId="0" applyNumberFormat="1" applyFont="1" applyFill="1" applyBorder="1" applyAlignment="1">
      <alignment horizontal="right"/>
    </xf>
    <xf numFmtId="167" fontId="1" fillId="3" borderId="6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/>
    <xf numFmtId="10" fontId="1" fillId="3" borderId="3" xfId="0" applyNumberFormat="1" applyFont="1" applyFill="1" applyBorder="1" applyAlignment="1">
      <alignment horizontal="right"/>
    </xf>
    <xf numFmtId="10" fontId="1" fillId="3" borderId="2" xfId="0" applyNumberFormat="1" applyFont="1" applyFill="1" applyBorder="1" applyAlignment="1">
      <alignment horizontal="right"/>
    </xf>
    <xf numFmtId="10" fontId="1" fillId="0" borderId="0" xfId="0" applyNumberFormat="1" applyFont="1" applyFill="1"/>
    <xf numFmtId="0" fontId="1" fillId="3" borderId="9" xfId="0" applyFont="1" applyFill="1" applyBorder="1"/>
    <xf numFmtId="168" fontId="1" fillId="3" borderId="5" xfId="0" applyNumberFormat="1" applyFont="1" applyFill="1" applyBorder="1" applyAlignment="1">
      <alignment horizontal="right"/>
    </xf>
    <xf numFmtId="168" fontId="1" fillId="3" borderId="4" xfId="0" applyNumberFormat="1" applyFont="1" applyFill="1" applyBorder="1" applyAlignment="1">
      <alignment horizontal="right"/>
    </xf>
    <xf numFmtId="168" fontId="1" fillId="0" borderId="0" xfId="0" applyNumberFormat="1" applyFont="1" applyFill="1" applyBorder="1"/>
    <xf numFmtId="0" fontId="1" fillId="3" borderId="10" xfId="0" applyFont="1" applyFill="1" applyBorder="1" applyAlignment="1">
      <alignment horizontal="right"/>
    </xf>
    <xf numFmtId="0" fontId="1" fillId="5" borderId="8" xfId="0" applyFont="1" applyFill="1" applyBorder="1"/>
    <xf numFmtId="0" fontId="1" fillId="5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9" xfId="0" applyFont="1" applyFill="1" applyBorder="1"/>
    <xf numFmtId="0" fontId="1" fillId="5" borderId="5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167" fontId="1" fillId="5" borderId="5" xfId="0" applyNumberFormat="1" applyFont="1" applyFill="1" applyBorder="1" applyAlignment="1">
      <alignment horizontal="right"/>
    </xf>
    <xf numFmtId="167" fontId="1" fillId="5" borderId="4" xfId="0" applyNumberFormat="1" applyFont="1" applyFill="1" applyBorder="1" applyAlignment="1">
      <alignment horizontal="right"/>
    </xf>
    <xf numFmtId="0" fontId="1" fillId="5" borderId="10" xfId="0" applyFont="1" applyFill="1" applyBorder="1"/>
    <xf numFmtId="10" fontId="1" fillId="5" borderId="7" xfId="0" applyNumberFormat="1" applyFont="1" applyFill="1" applyBorder="1" applyAlignment="1">
      <alignment horizontal="right"/>
    </xf>
    <xf numFmtId="10" fontId="1" fillId="5" borderId="6" xfId="0" applyNumberFormat="1" applyFont="1" applyFill="1" applyBorder="1" applyAlignment="1">
      <alignment horizontal="right"/>
    </xf>
    <xf numFmtId="166" fontId="1" fillId="3" borderId="12" xfId="0" applyNumberFormat="1" applyFont="1" applyFill="1" applyBorder="1" applyAlignment="1">
      <alignment horizontal="right"/>
    </xf>
    <xf numFmtId="166" fontId="1" fillId="3" borderId="3" xfId="0" applyNumberFormat="1" applyFont="1" applyFill="1" applyBorder="1" applyAlignment="1">
      <alignment horizontal="right"/>
    </xf>
    <xf numFmtId="0" fontId="1" fillId="3" borderId="10" xfId="0" applyFont="1" applyFill="1" applyBorder="1"/>
    <xf numFmtId="166" fontId="1" fillId="3" borderId="7" xfId="0" applyNumberFormat="1" applyFont="1" applyFill="1" applyBorder="1" applyAlignment="1">
      <alignment horizontal="right"/>
    </xf>
    <xf numFmtId="166" fontId="1" fillId="3" borderId="6" xfId="0" applyNumberFormat="1" applyFont="1" applyFill="1" applyBorder="1" applyAlignment="1">
      <alignment horizontal="right"/>
    </xf>
    <xf numFmtId="4" fontId="1" fillId="3" borderId="7" xfId="0" applyNumberFormat="1" applyFont="1" applyFill="1" applyBorder="1" applyAlignment="1">
      <alignment horizontal="right"/>
    </xf>
    <xf numFmtId="4" fontId="1" fillId="3" borderId="6" xfId="0" applyNumberFormat="1" applyFont="1" applyFill="1" applyBorder="1" applyAlignment="1">
      <alignment horizontal="right"/>
    </xf>
    <xf numFmtId="166" fontId="1" fillId="3" borderId="1" xfId="0" applyNumberFormat="1" applyFont="1" applyFill="1" applyBorder="1" applyAlignment="1">
      <alignment horizontal="right"/>
    </xf>
    <xf numFmtId="0" fontId="1" fillId="15" borderId="11" xfId="0" applyFont="1" applyFill="1" applyBorder="1"/>
    <xf numFmtId="167" fontId="1" fillId="15" borderId="32" xfId="0" applyNumberFormat="1" applyFont="1" applyFill="1" applyBorder="1" applyAlignment="1">
      <alignment horizontal="right"/>
    </xf>
    <xf numFmtId="167" fontId="1" fillId="15" borderId="12" xfId="0" applyNumberFormat="1" applyFont="1" applyFill="1" applyBorder="1" applyAlignment="1">
      <alignment horizontal="right"/>
    </xf>
    <xf numFmtId="4" fontId="1" fillId="0" borderId="0" xfId="0" applyNumberFormat="1" applyFont="1"/>
    <xf numFmtId="10" fontId="1" fillId="12" borderId="31" xfId="0" applyNumberFormat="1" applyFont="1" applyFill="1" applyBorder="1" applyAlignment="1">
      <alignment horizontal="right"/>
    </xf>
    <xf numFmtId="10" fontId="1" fillId="12" borderId="7" xfId="0" applyNumberFormat="1" applyFont="1" applyFill="1" applyBorder="1" applyAlignment="1">
      <alignment horizontal="right"/>
    </xf>
    <xf numFmtId="10" fontId="1" fillId="0" borderId="0" xfId="0" applyNumberFormat="1" applyFont="1"/>
    <xf numFmtId="167" fontId="1" fillId="12" borderId="32" xfId="0" applyNumberFormat="1" applyFont="1" applyFill="1" applyBorder="1" applyAlignment="1">
      <alignment horizontal="right"/>
    </xf>
    <xf numFmtId="167" fontId="1" fillId="12" borderId="12" xfId="0" applyNumberFormat="1" applyFont="1" applyFill="1" applyBorder="1" applyAlignment="1">
      <alignment horizontal="right"/>
    </xf>
    <xf numFmtId="0" fontId="1" fillId="15" borderId="63" xfId="0" applyFont="1" applyFill="1" applyBorder="1"/>
    <xf numFmtId="167" fontId="1" fillId="15" borderId="63" xfId="0" applyNumberFormat="1" applyFont="1" applyFill="1" applyBorder="1" applyAlignment="1">
      <alignment horizontal="right"/>
    </xf>
    <xf numFmtId="167" fontId="1" fillId="15" borderId="64" xfId="0" applyNumberFormat="1" applyFont="1" applyFill="1" applyBorder="1" applyAlignment="1">
      <alignment horizontal="right"/>
    </xf>
    <xf numFmtId="0" fontId="1" fillId="15" borderId="31" xfId="0" applyFont="1" applyFill="1" applyBorder="1"/>
    <xf numFmtId="169" fontId="1" fillId="15" borderId="31" xfId="0" applyNumberFormat="1" applyFont="1" applyFill="1" applyBorder="1" applyAlignment="1">
      <alignment horizontal="right"/>
    </xf>
    <xf numFmtId="169" fontId="1" fillId="15" borderId="7" xfId="0" applyNumberFormat="1" applyFont="1" applyFill="1" applyBorder="1" applyAlignment="1">
      <alignment horizontal="right"/>
    </xf>
    <xf numFmtId="0" fontId="1" fillId="15" borderId="67" xfId="0" applyFont="1" applyFill="1" applyBorder="1"/>
    <xf numFmtId="169" fontId="1" fillId="15" borderId="68" xfId="0" applyNumberFormat="1" applyFont="1" applyFill="1" applyBorder="1" applyAlignment="1">
      <alignment horizontal="right"/>
    </xf>
    <xf numFmtId="169" fontId="1" fillId="15" borderId="69" xfId="0" applyNumberFormat="1" applyFont="1" applyFill="1" applyBorder="1" applyAlignment="1">
      <alignment horizontal="right"/>
    </xf>
    <xf numFmtId="166" fontId="1" fillId="0" borderId="0" xfId="0" applyNumberFormat="1" applyFont="1"/>
    <xf numFmtId="3" fontId="1" fillId="15" borderId="0" xfId="0" applyNumberFormat="1" applyFont="1" applyFill="1" applyBorder="1" applyAlignment="1">
      <alignment horizontal="right"/>
    </xf>
    <xf numFmtId="3" fontId="1" fillId="15" borderId="5" xfId="0" applyNumberFormat="1" applyFont="1" applyFill="1" applyBorder="1" applyAlignment="1">
      <alignment horizontal="right"/>
    </xf>
    <xf numFmtId="3" fontId="1" fillId="15" borderId="31" xfId="0" applyNumberFormat="1" applyFont="1" applyFill="1" applyBorder="1" applyAlignment="1">
      <alignment horizontal="right"/>
    </xf>
    <xf numFmtId="3" fontId="1" fillId="15" borderId="7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right"/>
    </xf>
    <xf numFmtId="0" fontId="1" fillId="15" borderId="68" xfId="0" applyFont="1" applyFill="1" applyBorder="1"/>
    <xf numFmtId="0" fontId="1" fillId="26" borderId="90" xfId="0" applyFont="1" applyFill="1" applyBorder="1" applyAlignment="1">
      <alignment horizontal="right"/>
    </xf>
    <xf numFmtId="4" fontId="1" fillId="26" borderId="0" xfId="0" applyNumberFormat="1" applyFont="1" applyFill="1" applyBorder="1" applyAlignment="1">
      <alignment horizontal="right"/>
    </xf>
    <xf numFmtId="4" fontId="1" fillId="26" borderId="5" xfId="0" applyNumberFormat="1" applyFont="1" applyFill="1" applyBorder="1" applyAlignment="1">
      <alignment horizontal="right"/>
    </xf>
    <xf numFmtId="167" fontId="1" fillId="26" borderId="0" xfId="0" applyNumberFormat="1" applyFont="1" applyFill="1" applyBorder="1" applyAlignment="1">
      <alignment horizontal="right"/>
    </xf>
    <xf numFmtId="0" fontId="1" fillId="26" borderId="5" xfId="0" applyFont="1" applyFill="1" applyBorder="1" applyAlignment="1">
      <alignment horizontal="right"/>
    </xf>
    <xf numFmtId="0" fontId="1" fillId="26" borderId="0" xfId="0" applyFont="1" applyFill="1" applyBorder="1" applyAlignment="1">
      <alignment horizontal="center"/>
    </xf>
    <xf numFmtId="10" fontId="1" fillId="26" borderId="0" xfId="0" applyNumberFormat="1" applyFont="1" applyFill="1" applyBorder="1" applyAlignment="1">
      <alignment horizontal="right"/>
    </xf>
    <xf numFmtId="2" fontId="1" fillId="26" borderId="0" xfId="0" applyNumberFormat="1" applyFont="1" applyFill="1" applyBorder="1" applyAlignment="1">
      <alignment horizontal="right"/>
    </xf>
    <xf numFmtId="10" fontId="1" fillId="26" borderId="65" xfId="0" applyNumberFormat="1" applyFont="1" applyFill="1" applyBorder="1"/>
    <xf numFmtId="0" fontId="1" fillId="26" borderId="65" xfId="0" applyFont="1" applyFill="1" applyBorder="1" applyAlignment="1">
      <alignment horizontal="center"/>
    </xf>
    <xf numFmtId="0" fontId="1" fillId="28" borderId="66" xfId="0" applyFont="1" applyFill="1" applyBorder="1"/>
    <xf numFmtId="0" fontId="1" fillId="28" borderId="89" xfId="0" applyFont="1" applyFill="1" applyBorder="1"/>
    <xf numFmtId="0" fontId="1" fillId="28" borderId="90" xfId="0" applyFont="1" applyFill="1" applyBorder="1"/>
    <xf numFmtId="0" fontId="1" fillId="28" borderId="9" xfId="0" applyFont="1" applyFill="1" applyBorder="1"/>
    <xf numFmtId="0" fontId="1" fillId="28" borderId="0" xfId="0" applyFont="1" applyFill="1" applyBorder="1"/>
    <xf numFmtId="0" fontId="1" fillId="28" borderId="5" xfId="0" applyFont="1" applyFill="1" applyBorder="1"/>
    <xf numFmtId="169" fontId="1" fillId="28" borderId="0" xfId="0" applyNumberFormat="1" applyFont="1" applyFill="1" applyBorder="1" applyAlignment="1" applyProtection="1">
      <alignment shrinkToFit="1"/>
    </xf>
    <xf numFmtId="14" fontId="1" fillId="28" borderId="0" xfId="0" applyNumberFormat="1" applyFont="1" applyFill="1" applyBorder="1" applyAlignment="1" applyProtection="1">
      <alignment shrinkToFit="1"/>
    </xf>
    <xf numFmtId="2" fontId="1" fillId="28" borderId="0" xfId="0" applyNumberFormat="1" applyFont="1" applyFill="1" applyBorder="1"/>
    <xf numFmtId="169" fontId="1" fillId="28" borderId="0" xfId="0" applyNumberFormat="1" applyFont="1" applyFill="1" applyBorder="1" applyAlignment="1" applyProtection="1">
      <alignment horizontal="right" vertical="center" shrinkToFit="1"/>
    </xf>
    <xf numFmtId="10" fontId="1" fillId="28" borderId="0" xfId="0" applyNumberFormat="1" applyFont="1" applyFill="1" applyBorder="1" applyAlignment="1" applyProtection="1">
      <alignment horizontal="right" vertical="center" shrinkToFit="1"/>
    </xf>
    <xf numFmtId="0" fontId="1" fillId="28" borderId="10" xfId="0" applyFont="1" applyFill="1" applyBorder="1"/>
    <xf numFmtId="0" fontId="1" fillId="28" borderId="7" xfId="0" applyFont="1" applyFill="1" applyBorder="1"/>
    <xf numFmtId="171" fontId="1" fillId="0" borderId="0" xfId="0" applyNumberFormat="1" applyFont="1"/>
    <xf numFmtId="0" fontId="1" fillId="31" borderId="66" xfId="0" applyFont="1" applyFill="1" applyBorder="1"/>
    <xf numFmtId="0" fontId="1" fillId="31" borderId="89" xfId="0" applyFont="1" applyFill="1" applyBorder="1"/>
    <xf numFmtId="0" fontId="1" fillId="31" borderId="90" xfId="0" applyFont="1" applyFill="1" applyBorder="1"/>
    <xf numFmtId="0" fontId="1" fillId="31" borderId="9" xfId="0" applyFont="1" applyFill="1" applyBorder="1"/>
    <xf numFmtId="0" fontId="1" fillId="31" borderId="0" xfId="0" applyFont="1" applyFill="1" applyBorder="1"/>
    <xf numFmtId="0" fontId="1" fillId="31" borderId="5" xfId="0" applyFont="1" applyFill="1" applyBorder="1"/>
    <xf numFmtId="10" fontId="1" fillId="31" borderId="0" xfId="0" applyNumberFormat="1" applyFont="1" applyFill="1" applyBorder="1"/>
    <xf numFmtId="3" fontId="1" fillId="31" borderId="0" xfId="0" applyNumberFormat="1" applyFont="1" applyFill="1" applyBorder="1" applyAlignment="1" applyProtection="1">
      <alignment horizontal="right" shrinkToFit="1"/>
    </xf>
    <xf numFmtId="0" fontId="1" fillId="31" borderId="10" xfId="0" applyFont="1" applyFill="1" applyBorder="1"/>
    <xf numFmtId="0" fontId="1" fillId="31" borderId="31" xfId="0" applyFont="1" applyFill="1" applyBorder="1"/>
    <xf numFmtId="0" fontId="1" fillId="31" borderId="7" xfId="0" applyFont="1" applyFill="1" applyBorder="1"/>
    <xf numFmtId="0" fontId="3" fillId="31" borderId="0" xfId="0" applyFont="1" applyFill="1" applyBorder="1" applyAlignment="1">
      <alignment horizontal="right"/>
    </xf>
    <xf numFmtId="1" fontId="1" fillId="31" borderId="0" xfId="0" applyNumberFormat="1" applyFont="1" applyFill="1" applyBorder="1" applyAlignment="1" applyProtection="1">
      <alignment horizontal="center"/>
    </xf>
    <xf numFmtId="174" fontId="1" fillId="31" borderId="0" xfId="0" applyNumberFormat="1" applyFont="1" applyFill="1" applyBorder="1" applyAlignment="1" applyProtection="1">
      <alignment horizontal="center"/>
    </xf>
    <xf numFmtId="0" fontId="1" fillId="31" borderId="0" xfId="0" applyNumberFormat="1" applyFont="1" applyFill="1" applyBorder="1" applyAlignment="1" applyProtection="1">
      <alignment horizontal="right"/>
    </xf>
    <xf numFmtId="0" fontId="1" fillId="30" borderId="89" xfId="0" applyFont="1" applyFill="1" applyBorder="1" applyAlignment="1">
      <alignment horizontal="center"/>
    </xf>
    <xf numFmtId="0" fontId="3" fillId="30" borderId="0" xfId="0" applyFont="1" applyFill="1" applyBorder="1" applyAlignment="1">
      <alignment horizontal="right"/>
    </xf>
    <xf numFmtId="1" fontId="1" fillId="30" borderId="0" xfId="0" applyNumberFormat="1" applyFont="1" applyFill="1" applyBorder="1" applyAlignment="1" applyProtection="1">
      <alignment horizontal="center"/>
    </xf>
    <xf numFmtId="10" fontId="1" fillId="30" borderId="0" xfId="0" applyNumberFormat="1" applyFont="1" applyFill="1" applyBorder="1"/>
    <xf numFmtId="3" fontId="1" fillId="30" borderId="0" xfId="0" applyNumberFormat="1" applyFont="1" applyFill="1" applyBorder="1" applyAlignment="1" applyProtection="1">
      <alignment horizontal="right" shrinkToFit="1"/>
    </xf>
    <xf numFmtId="174" fontId="1" fillId="30" borderId="0" xfId="0" applyNumberFormat="1" applyFont="1" applyFill="1" applyBorder="1" applyAlignment="1" applyProtection="1">
      <alignment horizontal="center"/>
    </xf>
    <xf numFmtId="0" fontId="1" fillId="30" borderId="0" xfId="0" applyNumberFormat="1" applyFont="1" applyFill="1" applyBorder="1" applyAlignment="1" applyProtection="1">
      <alignment horizontal="right"/>
    </xf>
    <xf numFmtId="0" fontId="2" fillId="30" borderId="31" xfId="0" applyFont="1" applyFill="1" applyBorder="1"/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167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/>
    <xf numFmtId="10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14" fillId="5" borderId="209" xfId="0" applyFont="1" applyFill="1" applyBorder="1"/>
    <xf numFmtId="0" fontId="0" fillId="12" borderId="0" xfId="0" applyFill="1" applyBorder="1"/>
    <xf numFmtId="0" fontId="14" fillId="12" borderId="13" xfId="0" applyFont="1" applyFill="1" applyBorder="1" applyProtection="1"/>
    <xf numFmtId="0" fontId="14" fillId="12" borderId="0" xfId="0" applyFont="1" applyFill="1" applyBorder="1" applyProtection="1"/>
    <xf numFmtId="0" fontId="14" fillId="12" borderId="14" xfId="0" applyFont="1" applyFill="1" applyBorder="1" applyProtection="1"/>
    <xf numFmtId="0" fontId="14" fillId="12" borderId="15" xfId="0" applyFont="1" applyFill="1" applyBorder="1" applyProtection="1"/>
    <xf numFmtId="0" fontId="14" fillId="12" borderId="16" xfId="0" applyFont="1" applyFill="1" applyBorder="1" applyProtection="1"/>
    <xf numFmtId="0" fontId="14" fillId="12" borderId="17" xfId="0" applyFont="1" applyFill="1" applyBorder="1" applyProtection="1"/>
    <xf numFmtId="0" fontId="15" fillId="12" borderId="18" xfId="0" applyFont="1" applyFill="1" applyBorder="1" applyProtection="1"/>
    <xf numFmtId="0" fontId="15" fillId="12" borderId="19" xfId="0" applyFont="1" applyFill="1" applyBorder="1" applyProtection="1"/>
    <xf numFmtId="0" fontId="15" fillId="12" borderId="76" xfId="0" applyFont="1" applyFill="1" applyBorder="1" applyProtection="1"/>
    <xf numFmtId="0" fontId="15" fillId="12" borderId="20" xfId="0" applyFont="1" applyFill="1" applyBorder="1" applyProtection="1"/>
    <xf numFmtId="0" fontId="10" fillId="12" borderId="13" xfId="0" applyFont="1" applyFill="1" applyBorder="1" applyAlignment="1" applyProtection="1">
      <alignment horizontal="center"/>
    </xf>
    <xf numFmtId="0" fontId="10" fillId="12" borderId="0" xfId="0" applyFont="1" applyFill="1" applyBorder="1" applyAlignment="1" applyProtection="1">
      <alignment horizontal="center"/>
    </xf>
    <xf numFmtId="0" fontId="10" fillId="12" borderId="14" xfId="0" applyFont="1" applyFill="1" applyBorder="1" applyAlignment="1" applyProtection="1">
      <alignment horizontal="center"/>
    </xf>
    <xf numFmtId="0" fontId="12" fillId="12" borderId="15" xfId="0" applyFont="1" applyFill="1" applyBorder="1" applyProtection="1"/>
    <xf numFmtId="0" fontId="16" fillId="12" borderId="16" xfId="0" applyFont="1" applyFill="1" applyBorder="1" applyProtection="1"/>
    <xf numFmtId="0" fontId="16" fillId="12" borderId="17" xfId="0" applyFont="1" applyFill="1" applyBorder="1" applyProtection="1"/>
    <xf numFmtId="0" fontId="14" fillId="12" borderId="18" xfId="0" applyFont="1" applyFill="1" applyBorder="1" applyProtection="1"/>
    <xf numFmtId="0" fontId="14" fillId="12" borderId="19" xfId="0" applyFont="1" applyFill="1" applyBorder="1" applyProtection="1"/>
    <xf numFmtId="0" fontId="14" fillId="12" borderId="76" xfId="0" applyFont="1" applyFill="1" applyBorder="1" applyProtection="1"/>
    <xf numFmtId="0" fontId="14" fillId="12" borderId="20" xfId="0" applyFont="1" applyFill="1" applyBorder="1" applyProtection="1"/>
    <xf numFmtId="0" fontId="41" fillId="12" borderId="0" xfId="0" applyFont="1" applyFill="1"/>
    <xf numFmtId="0" fontId="41" fillId="12" borderId="13" xfId="0" applyFont="1" applyFill="1" applyBorder="1" applyProtection="1"/>
    <xf numFmtId="0" fontId="41" fillId="12" borderId="0" xfId="0" applyFont="1" applyFill="1" applyBorder="1" applyProtection="1"/>
    <xf numFmtId="0" fontId="41" fillId="12" borderId="14" xfId="0" applyFont="1" applyFill="1" applyBorder="1" applyProtection="1"/>
    <xf numFmtId="0" fontId="24" fillId="12" borderId="0" xfId="0" applyFont="1" applyFill="1" applyBorder="1" applyProtection="1">
      <protection locked="0"/>
    </xf>
    <xf numFmtId="0" fontId="14" fillId="12" borderId="36" xfId="0" applyFont="1" applyFill="1" applyBorder="1"/>
    <xf numFmtId="0" fontId="14" fillId="12" borderId="37" xfId="0" applyFont="1" applyFill="1" applyBorder="1"/>
    <xf numFmtId="0" fontId="14" fillId="12" borderId="38" xfId="0" applyFont="1" applyFill="1" applyBorder="1"/>
    <xf numFmtId="0" fontId="0" fillId="12" borderId="0" xfId="0" applyFill="1" applyBorder="1" applyProtection="1">
      <protection locked="0"/>
    </xf>
    <xf numFmtId="0" fontId="25" fillId="12" borderId="0" xfId="0" applyFont="1" applyFill="1" applyBorder="1" applyAlignment="1">
      <alignment horizontal="center"/>
    </xf>
    <xf numFmtId="0" fontId="8" fillId="12" borderId="0" xfId="0" applyFont="1" applyFill="1" applyBorder="1"/>
    <xf numFmtId="0" fontId="1" fillId="12" borderId="0" xfId="0" applyFont="1" applyFill="1" applyBorder="1"/>
    <xf numFmtId="0" fontId="11" fillId="12" borderId="0" xfId="0" applyFont="1" applyFill="1" applyBorder="1"/>
    <xf numFmtId="0" fontId="43" fillId="14" borderId="153" xfId="0" applyFont="1" applyFill="1" applyBorder="1" applyAlignment="1">
      <alignment horizontal="right" vertical="center"/>
    </xf>
    <xf numFmtId="0" fontId="43" fillId="14" borderId="154" xfId="0" applyFont="1" applyFill="1" applyBorder="1" applyAlignment="1">
      <alignment horizontal="right"/>
    </xf>
    <xf numFmtId="0" fontId="43" fillId="14" borderId="155" xfId="0" applyFont="1" applyFill="1" applyBorder="1" applyAlignment="1">
      <alignment horizontal="right"/>
    </xf>
    <xf numFmtId="0" fontId="43" fillId="14" borderId="110" xfId="0" applyFont="1" applyFill="1" applyBorder="1" applyAlignment="1">
      <alignment horizontal="right" vertical="center"/>
    </xf>
    <xf numFmtId="0" fontId="14" fillId="14" borderId="58" xfId="0" applyNumberFormat="1" applyFont="1" applyFill="1" applyBorder="1" applyAlignment="1" applyProtection="1">
      <alignment horizontal="left"/>
    </xf>
    <xf numFmtId="0" fontId="22" fillId="14" borderId="58" xfId="0" applyNumberFormat="1" applyFont="1" applyFill="1" applyBorder="1" applyAlignment="1" applyProtection="1">
      <alignment horizontal="center"/>
    </xf>
    <xf numFmtId="0" fontId="12" fillId="14" borderId="0" xfId="0" applyNumberFormat="1" applyFont="1" applyFill="1" applyBorder="1" applyAlignment="1" applyProtection="1">
      <alignment horizontal="left"/>
    </xf>
    <xf numFmtId="0" fontId="100" fillId="7" borderId="42" xfId="0" applyFont="1" applyFill="1" applyBorder="1" applyAlignment="1" applyProtection="1">
      <alignment horizontal="center" vertical="center"/>
      <protection locked="0"/>
    </xf>
    <xf numFmtId="0" fontId="101" fillId="7" borderId="43" xfId="0" applyFont="1" applyFill="1" applyBorder="1" applyAlignment="1" applyProtection="1">
      <alignment horizontal="center" vertical="center"/>
      <protection locked="0"/>
    </xf>
    <xf numFmtId="0" fontId="101" fillId="7" borderId="44" xfId="0" applyFont="1" applyFill="1" applyBorder="1" applyAlignment="1" applyProtection="1">
      <alignment horizontal="center" vertical="center"/>
      <protection locked="0"/>
    </xf>
    <xf numFmtId="0" fontId="101" fillId="7" borderId="102" xfId="0" applyFont="1" applyFill="1" applyBorder="1" applyAlignment="1" applyProtection="1">
      <alignment horizontal="center" vertical="center"/>
      <protection locked="0"/>
    </xf>
    <xf numFmtId="0" fontId="101" fillId="7" borderId="100" xfId="0" applyFont="1" applyFill="1" applyBorder="1" applyAlignment="1" applyProtection="1">
      <alignment horizontal="center" vertical="center"/>
      <protection locked="0"/>
    </xf>
    <xf numFmtId="0" fontId="101" fillId="7" borderId="103" xfId="0" applyFont="1" applyFill="1" applyBorder="1" applyAlignment="1" applyProtection="1">
      <alignment horizontal="center" vertical="center"/>
      <protection locked="0"/>
    </xf>
    <xf numFmtId="0" fontId="81" fillId="7" borderId="104" xfId="0" applyFont="1" applyFill="1" applyBorder="1" applyAlignment="1" applyProtection="1">
      <alignment horizontal="center" vertical="center"/>
      <protection locked="0"/>
    </xf>
    <xf numFmtId="0" fontId="81" fillId="7" borderId="101" xfId="0" applyFont="1" applyFill="1" applyBorder="1" applyAlignment="1" applyProtection="1">
      <alignment horizontal="center" vertical="center"/>
      <protection locked="0"/>
    </xf>
    <xf numFmtId="0" fontId="81" fillId="7" borderId="105" xfId="0" applyFont="1" applyFill="1" applyBorder="1" applyAlignment="1" applyProtection="1">
      <alignment horizontal="center" vertical="center"/>
      <protection locked="0"/>
    </xf>
    <xf numFmtId="0" fontId="10" fillId="12" borderId="13" xfId="0" applyFont="1" applyFill="1" applyBorder="1" applyAlignment="1" applyProtection="1">
      <alignment horizontal="center"/>
    </xf>
    <xf numFmtId="0" fontId="10" fillId="12" borderId="0" xfId="0" applyFont="1" applyFill="1" applyBorder="1" applyAlignment="1" applyProtection="1">
      <alignment horizontal="center"/>
    </xf>
    <xf numFmtId="0" fontId="10" fillId="12" borderId="14" xfId="0" applyFont="1" applyFill="1" applyBorder="1" applyAlignment="1" applyProtection="1">
      <alignment horizontal="center"/>
    </xf>
    <xf numFmtId="0" fontId="78" fillId="7" borderId="45" xfId="1" applyFont="1" applyFill="1" applyBorder="1" applyAlignment="1" applyProtection="1">
      <alignment horizontal="center" vertical="center"/>
    </xf>
    <xf numFmtId="0" fontId="78" fillId="7" borderId="35" xfId="1" applyFont="1" applyFill="1" applyBorder="1" applyAlignment="1" applyProtection="1">
      <alignment horizontal="center" vertical="center"/>
    </xf>
    <xf numFmtId="0" fontId="78" fillId="7" borderId="46" xfId="1" applyFont="1" applyFill="1" applyBorder="1" applyAlignment="1" applyProtection="1">
      <alignment horizontal="center" vertical="center"/>
    </xf>
    <xf numFmtId="0" fontId="78" fillId="7" borderId="47" xfId="1" applyFont="1" applyFill="1" applyBorder="1" applyAlignment="1" applyProtection="1">
      <alignment horizontal="center" vertical="center"/>
    </xf>
    <xf numFmtId="0" fontId="78" fillId="7" borderId="48" xfId="1" applyFont="1" applyFill="1" applyBorder="1" applyAlignment="1" applyProtection="1">
      <alignment horizontal="center" vertical="center"/>
    </xf>
    <xf numFmtId="0" fontId="78" fillId="7" borderId="49" xfId="1" applyFont="1" applyFill="1" applyBorder="1" applyAlignment="1" applyProtection="1">
      <alignment horizontal="center" vertical="center"/>
    </xf>
    <xf numFmtId="0" fontId="59" fillId="7" borderId="40" xfId="0" applyFont="1" applyFill="1" applyBorder="1" applyAlignment="1">
      <alignment horizontal="center" vertical="center"/>
    </xf>
    <xf numFmtId="0" fontId="59" fillId="7" borderId="41" xfId="0" applyFont="1" applyFill="1" applyBorder="1" applyAlignment="1">
      <alignment horizontal="center" vertical="center"/>
    </xf>
    <xf numFmtId="0" fontId="59" fillId="7" borderId="39" xfId="0" applyFont="1" applyFill="1" applyBorder="1" applyAlignment="1">
      <alignment horizontal="center" vertical="center"/>
    </xf>
    <xf numFmtId="0" fontId="20" fillId="12" borderId="15" xfId="0" applyFont="1" applyFill="1" applyBorder="1" applyAlignment="1">
      <alignment horizontal="center" vertical="center"/>
    </xf>
    <xf numFmtId="0" fontId="20" fillId="12" borderId="16" xfId="0" applyFont="1" applyFill="1" applyBorder="1" applyAlignment="1">
      <alignment horizontal="center" vertical="center"/>
    </xf>
    <xf numFmtId="0" fontId="20" fillId="12" borderId="17" xfId="0" applyFont="1" applyFill="1" applyBorder="1" applyAlignment="1">
      <alignment horizontal="center" vertical="center"/>
    </xf>
    <xf numFmtId="0" fontId="102" fillId="14" borderId="13" xfId="0" applyFont="1" applyFill="1" applyBorder="1" applyAlignment="1">
      <alignment horizontal="center"/>
    </xf>
    <xf numFmtId="0" fontId="102" fillId="14" borderId="0" xfId="0" applyFont="1" applyFill="1" applyAlignment="1">
      <alignment horizontal="center"/>
    </xf>
    <xf numFmtId="0" fontId="102" fillId="14" borderId="14" xfId="0" applyFont="1" applyFill="1" applyBorder="1" applyAlignment="1">
      <alignment horizontal="center"/>
    </xf>
    <xf numFmtId="0" fontId="48" fillId="13" borderId="111" xfId="0" applyFont="1" applyFill="1" applyBorder="1" applyAlignment="1">
      <alignment horizontal="center" vertical="center"/>
    </xf>
    <xf numFmtId="0" fontId="48" fillId="13" borderId="112" xfId="0" applyFont="1" applyFill="1" applyBorder="1" applyAlignment="1">
      <alignment horizontal="center" vertical="center"/>
    </xf>
    <xf numFmtId="0" fontId="47" fillId="10" borderId="91" xfId="0" applyFont="1" applyFill="1" applyBorder="1" applyAlignment="1">
      <alignment horizontal="center" vertical="center" wrapText="1"/>
    </xf>
    <xf numFmtId="0" fontId="47" fillId="10" borderId="92" xfId="0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left" vertical="center"/>
    </xf>
    <xf numFmtId="0" fontId="27" fillId="7" borderId="28" xfId="0" applyFont="1" applyFill="1" applyBorder="1" applyAlignment="1">
      <alignment horizontal="right" vertical="center"/>
    </xf>
    <xf numFmtId="0" fontId="85" fillId="12" borderId="193" xfId="0" applyFont="1" applyFill="1" applyBorder="1" applyAlignment="1" applyProtection="1">
      <alignment horizontal="center" vertical="center"/>
      <protection locked="0"/>
    </xf>
    <xf numFmtId="0" fontId="85" fillId="12" borderId="194" xfId="0" applyFont="1" applyFill="1" applyBorder="1" applyAlignment="1" applyProtection="1">
      <alignment horizontal="center" vertical="center"/>
      <protection locked="0"/>
    </xf>
    <xf numFmtId="0" fontId="85" fillId="12" borderId="195" xfId="0" applyFont="1" applyFill="1" applyBorder="1" applyAlignment="1" applyProtection="1">
      <alignment horizontal="center" vertical="center"/>
      <protection locked="0"/>
    </xf>
    <xf numFmtId="0" fontId="97" fillId="7" borderId="28" xfId="0" applyFont="1" applyFill="1" applyBorder="1" applyAlignment="1">
      <alignment horizontal="left" vertical="center"/>
    </xf>
    <xf numFmtId="0" fontId="44" fillId="11" borderId="174" xfId="0" applyFont="1" applyFill="1" applyBorder="1" applyAlignment="1">
      <alignment horizontal="center" vertical="top"/>
    </xf>
    <xf numFmtId="0" fontId="44" fillId="11" borderId="175" xfId="0" applyFont="1" applyFill="1" applyBorder="1" applyAlignment="1">
      <alignment horizontal="center" vertical="top"/>
    </xf>
    <xf numFmtId="0" fontId="85" fillId="12" borderId="156" xfId="0" applyFont="1" applyFill="1" applyBorder="1" applyAlignment="1" applyProtection="1">
      <alignment horizontal="center"/>
      <protection locked="0"/>
    </xf>
    <xf numFmtId="0" fontId="85" fillId="12" borderId="157" xfId="0" applyFont="1" applyFill="1" applyBorder="1" applyAlignment="1" applyProtection="1">
      <alignment horizontal="center"/>
      <protection locked="0"/>
    </xf>
    <xf numFmtId="0" fontId="85" fillId="12" borderId="158" xfId="0" applyFont="1" applyFill="1" applyBorder="1" applyAlignment="1" applyProtection="1">
      <alignment horizontal="center"/>
      <protection locked="0"/>
    </xf>
    <xf numFmtId="0" fontId="14" fillId="29" borderId="208" xfId="0" applyFont="1" applyFill="1" applyBorder="1" applyAlignment="1" applyProtection="1">
      <alignment horizontal="left"/>
      <protection locked="0"/>
    </xf>
    <xf numFmtId="0" fontId="96" fillId="12" borderId="193" xfId="0" applyFont="1" applyFill="1" applyBorder="1" applyAlignment="1" applyProtection="1">
      <alignment horizontal="center" vertical="center"/>
      <protection locked="0"/>
    </xf>
    <xf numFmtId="0" fontId="96" fillId="12" borderId="194" xfId="0" applyFont="1" applyFill="1" applyBorder="1" applyAlignment="1" applyProtection="1">
      <alignment horizontal="center" vertical="center"/>
      <protection locked="0"/>
    </xf>
    <xf numFmtId="0" fontId="96" fillId="12" borderId="195" xfId="0" applyFont="1" applyFill="1" applyBorder="1" applyAlignment="1" applyProtection="1">
      <alignment horizontal="center" vertical="center"/>
      <protection locked="0"/>
    </xf>
    <xf numFmtId="0" fontId="14" fillId="29" borderId="197" xfId="0" applyFont="1" applyFill="1" applyBorder="1" applyAlignment="1" applyProtection="1">
      <alignment horizontal="left"/>
      <protection locked="0"/>
    </xf>
    <xf numFmtId="0" fontId="97" fillId="7" borderId="28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</cellXfs>
  <cellStyles count="3">
    <cellStyle name="Hipervínculo" xfId="1" builtinId="8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FFFFCC"/>
      <color rgb="FF333300"/>
      <color rgb="FFFFFF99"/>
      <color rgb="FFCCFFFF"/>
      <color rgb="FFCCECFF"/>
      <color rgb="FFF8F8F8"/>
      <color rgb="FFA50021"/>
      <color rgb="FF996633"/>
      <color rgb="FF99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>
        <c:manualLayout>
          <c:xMode val="edge"/>
          <c:yMode val="edge"/>
          <c:x val="0.20349447228187437"/>
          <c:y val="2.7972027972028055E-2"/>
        </c:manualLayout>
      </c:layout>
      <c:txPr>
        <a:bodyPr/>
        <a:lstStyle/>
        <a:p>
          <a:pPr>
            <a:defRPr sz="1600"/>
          </a:pPr>
          <a:endParaRPr lang="es-AR"/>
        </a:p>
      </c:txPr>
    </c:title>
    <c:plotArea>
      <c:layout>
        <c:manualLayout>
          <c:layoutTarget val="inner"/>
          <c:xMode val="edge"/>
          <c:yMode val="edge"/>
          <c:x val="0.10895845700652999"/>
          <c:y val="0.1724185525760337"/>
          <c:w val="0.84669545852223238"/>
          <c:h val="0.71160178404272889"/>
        </c:manualLayout>
      </c:layout>
      <c:barChart>
        <c:barDir val="col"/>
        <c:grouping val="clustered"/>
        <c:ser>
          <c:idx val="3"/>
          <c:order val="0"/>
          <c:tx>
            <c:strRef>
              <c:f>'3'!$D$29</c:f>
              <c:strCache>
                <c:ptCount val="1"/>
                <c:pt idx="0">
                  <c:v>Cash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'3'!$G$6:$P$6</c:f>
              <c:strCache>
                <c:ptCount val="10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  <c:pt idx="5">
                  <c:v>AÑO 6</c:v>
                </c:pt>
                <c:pt idx="6">
                  <c:v>AÑO 7</c:v>
                </c:pt>
                <c:pt idx="7">
                  <c:v>AÑO 8</c:v>
                </c:pt>
                <c:pt idx="8">
                  <c:v>AÑO 9</c:v>
                </c:pt>
                <c:pt idx="9">
                  <c:v>AÑO 10</c:v>
                </c:pt>
              </c:strCache>
            </c:strRef>
          </c:cat>
          <c:val>
            <c:numRef>
              <c:f>'3'!$G$30:$P$30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/>
        <c:gapWidth val="96"/>
        <c:overlap val="2"/>
        <c:axId val="43174144"/>
        <c:axId val="43778048"/>
      </c:barChart>
      <c:catAx>
        <c:axId val="43174144"/>
        <c:scaling>
          <c:orientation val="minMax"/>
        </c:scaling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ckLblPos val="low"/>
        <c:spPr>
          <a:noFill/>
          <a:ln>
            <a:solidFill>
              <a:srgbClr val="C00000"/>
            </a:solidFill>
          </a:ln>
        </c:spPr>
        <c:crossAx val="43778048"/>
        <c:crosses val="autoZero"/>
        <c:auto val="1"/>
        <c:lblAlgn val="ctr"/>
        <c:lblOffset val="100"/>
      </c:catAx>
      <c:valAx>
        <c:axId val="437780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[Red]\-#,##0\ " sourceLinked="0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crossAx val="43174144"/>
        <c:crosses val="autoZero"/>
        <c:crossBetween val="between"/>
        <c:dispUnits>
          <c:builtInUnit val="thousands"/>
          <c:dispUnitsLbl/>
        </c:dispUnits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s-AR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Ingresos y gastos</a:t>
            </a:r>
          </a:p>
        </c:rich>
      </c:tx>
      <c:layout>
        <c:manualLayout>
          <c:xMode val="edge"/>
          <c:yMode val="edge"/>
          <c:x val="0.27117630600743436"/>
          <c:y val="3.2650550260164848E-2"/>
        </c:manualLayout>
      </c:layout>
    </c:title>
    <c:plotArea>
      <c:layout>
        <c:manualLayout>
          <c:layoutTarget val="inner"/>
          <c:xMode val="edge"/>
          <c:yMode val="edge"/>
          <c:x val="0.12926300456097856"/>
          <c:y val="0.17241855257603381"/>
          <c:w val="0.82639096508875476"/>
          <c:h val="0.71160178404272889"/>
        </c:manualLayout>
      </c:layout>
      <c:barChart>
        <c:barDir val="col"/>
        <c:grouping val="clustered"/>
        <c:ser>
          <c:idx val="3"/>
          <c:order val="0"/>
          <c:tx>
            <c:strRef>
              <c:f>'3'!$D$14</c:f>
              <c:strCache>
                <c:ptCount val="1"/>
                <c:pt idx="0">
                  <c:v>VENTAS previstas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'3'!$G$6:$P$6</c:f>
              <c:strCache>
                <c:ptCount val="10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  <c:pt idx="5">
                  <c:v>AÑO 6</c:v>
                </c:pt>
                <c:pt idx="6">
                  <c:v>AÑO 7</c:v>
                </c:pt>
                <c:pt idx="7">
                  <c:v>AÑO 8</c:v>
                </c:pt>
                <c:pt idx="8">
                  <c:v>AÑO 9</c:v>
                </c:pt>
                <c:pt idx="9">
                  <c:v>AÑO 10</c:v>
                </c:pt>
              </c:strCache>
            </c:strRef>
          </c:cat>
          <c:val>
            <c:numRef>
              <c:f>'3'!$G$14:$P$14</c:f>
              <c:numCache>
                <c:formatCode>#,##0_ ;\-#,##0\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'3'!$D$16</c:f>
              <c:strCache>
                <c:ptCount val="1"/>
                <c:pt idx="0">
                  <c:v>GASTOS previstos</c:v>
                </c:pt>
              </c:strCache>
            </c:strRef>
          </c:tx>
          <c:val>
            <c:numRef>
              <c:f>'3'!$G$16:$P$16</c:f>
              <c:numCache>
                <c:formatCode>#,##0_ ;\-#,##0\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/>
        <c:gapWidth val="96"/>
        <c:overlap val="2"/>
        <c:axId val="43811968"/>
        <c:axId val="43813504"/>
      </c:barChart>
      <c:catAx>
        <c:axId val="43811968"/>
        <c:scaling>
          <c:orientation val="minMax"/>
        </c:scaling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ckLblPos val="low"/>
        <c:spPr>
          <a:noFill/>
          <a:ln>
            <a:solidFill>
              <a:srgbClr val="C00000"/>
            </a:solidFill>
          </a:ln>
        </c:spPr>
        <c:crossAx val="43813504"/>
        <c:crosses val="autoZero"/>
        <c:auto val="1"/>
        <c:lblAlgn val="ctr"/>
        <c:lblOffset val="100"/>
      </c:catAx>
      <c:valAx>
        <c:axId val="438135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[Red]\-#,##0\ " sourceLinked="0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crossAx val="43811968"/>
        <c:crosses val="autoZero"/>
        <c:crossBetween val="between"/>
        <c:dispUnits>
          <c:builtInUnit val="thousands"/>
          <c:dispUnitsLbl/>
        </c:dispUnits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s-AR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hyperlink" Target="#ARRIBAUNAAAA"/><Relationship Id="rId7" Type="http://schemas.openxmlformats.org/officeDocument/2006/relationships/hyperlink" Target="#ARRIBAINI"/><Relationship Id="rId2" Type="http://schemas.openxmlformats.org/officeDocument/2006/relationships/image" Target="../media/image1.png"/><Relationship Id="rId1" Type="http://schemas.openxmlformats.org/officeDocument/2006/relationships/hyperlink" Target="mailto:atencion@e.ditor.com?subject=PN%20F&#193;CIL%202013" TargetMode="External"/><Relationship Id="rId6" Type="http://schemas.openxmlformats.org/officeDocument/2006/relationships/hyperlink" Target="#ARRIBAINI"/><Relationship Id="rId5" Type="http://schemas.openxmlformats.org/officeDocument/2006/relationships/hyperlink" Target="#ARRIBAINI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ARRIBAINI"/><Relationship Id="rId2" Type="http://schemas.openxmlformats.org/officeDocument/2006/relationships/image" Target="../media/image4.png"/><Relationship Id="rId1" Type="http://schemas.openxmlformats.org/officeDocument/2006/relationships/hyperlink" Target="#ARRIBAOCHO"/><Relationship Id="rId6" Type="http://schemas.openxmlformats.org/officeDocument/2006/relationships/hyperlink" Target="#ARRIBANUEVE"/><Relationship Id="rId5" Type="http://schemas.openxmlformats.org/officeDocument/2006/relationships/hyperlink" Target="#arribaefe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arriba1be"/><Relationship Id="rId2" Type="http://schemas.openxmlformats.org/officeDocument/2006/relationships/image" Target="../media/image4.png"/><Relationship Id="rId1" Type="http://schemas.openxmlformats.org/officeDocument/2006/relationships/hyperlink" Target="#ARRIBAINI"/><Relationship Id="rId6" Type="http://schemas.openxmlformats.org/officeDocument/2006/relationships/hyperlink" Target="#INFOEFETRES"/><Relationship Id="rId5" Type="http://schemas.openxmlformats.org/officeDocument/2006/relationships/hyperlink" Target="#ARRIBAEFETRES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RRIBADATA"/><Relationship Id="rId2" Type="http://schemas.openxmlformats.org/officeDocument/2006/relationships/image" Target="../media/image4.png"/><Relationship Id="rId1" Type="http://schemas.openxmlformats.org/officeDocument/2006/relationships/hyperlink" Target="#ARRIBAUNAAAA"/><Relationship Id="rId6" Type="http://schemas.openxmlformats.org/officeDocument/2006/relationships/hyperlink" Target="#infounobe"/><Relationship Id="rId5" Type="http://schemas.openxmlformats.org/officeDocument/2006/relationships/hyperlink" Target="#arriba1be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ARRIBACUATRO"/><Relationship Id="rId7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hyperlink" Target="#arriba1be"/><Relationship Id="rId6" Type="http://schemas.openxmlformats.org/officeDocument/2006/relationships/hyperlink" Target="#infodata"/><Relationship Id="rId5" Type="http://schemas.openxmlformats.org/officeDocument/2006/relationships/hyperlink" Target="#ARRIBADATA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RRIBACINCO"/><Relationship Id="rId2" Type="http://schemas.openxmlformats.org/officeDocument/2006/relationships/image" Target="../media/image4.png"/><Relationship Id="rId1" Type="http://schemas.openxmlformats.org/officeDocument/2006/relationships/hyperlink" Target="#ARRIBADATA"/><Relationship Id="rId5" Type="http://schemas.openxmlformats.org/officeDocument/2006/relationships/hyperlink" Target="#ARRIBACUATRO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ARRIBASEIS"/><Relationship Id="rId2" Type="http://schemas.openxmlformats.org/officeDocument/2006/relationships/image" Target="../media/image4.png"/><Relationship Id="rId1" Type="http://schemas.openxmlformats.org/officeDocument/2006/relationships/hyperlink" Target="#ARRIBACUATRO"/><Relationship Id="rId5" Type="http://schemas.openxmlformats.org/officeDocument/2006/relationships/hyperlink" Target="#ARRIBACINCO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RRIBASIETE"/><Relationship Id="rId2" Type="http://schemas.openxmlformats.org/officeDocument/2006/relationships/image" Target="../media/image4.png"/><Relationship Id="rId1" Type="http://schemas.openxmlformats.org/officeDocument/2006/relationships/hyperlink" Target="#ARRIBACINCO"/><Relationship Id="rId5" Type="http://schemas.openxmlformats.org/officeDocument/2006/relationships/hyperlink" Target="#ARRIBASEIS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ARRIBAOCHO"/><Relationship Id="rId2" Type="http://schemas.openxmlformats.org/officeDocument/2006/relationships/image" Target="../media/image4.png"/><Relationship Id="rId1" Type="http://schemas.openxmlformats.org/officeDocument/2006/relationships/hyperlink" Target="#ARRIBASEIS"/><Relationship Id="rId5" Type="http://schemas.openxmlformats.org/officeDocument/2006/relationships/hyperlink" Target="#ARRIBASIETE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ARRIBANUEVE"/><Relationship Id="rId2" Type="http://schemas.openxmlformats.org/officeDocument/2006/relationships/image" Target="../media/image4.png"/><Relationship Id="rId1" Type="http://schemas.openxmlformats.org/officeDocument/2006/relationships/hyperlink" Target="#ARRIBASIETE"/><Relationship Id="rId5" Type="http://schemas.openxmlformats.org/officeDocument/2006/relationships/hyperlink" Target="#ARRIBAOCHO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224</xdr:row>
      <xdr:rowOff>25400</xdr:rowOff>
    </xdr:from>
    <xdr:to>
      <xdr:col>17</xdr:col>
      <xdr:colOff>876300</xdr:colOff>
      <xdr:row>236</xdr:row>
      <xdr:rowOff>63500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0575" y="43421300"/>
          <a:ext cx="10398125" cy="20193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180000" tIns="82800" rIns="90000" bIns="46800" anchor="t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800000"/>
              </a:solidFill>
              <a:latin typeface="Segoe UI" pitchFamily="34" charset="0"/>
              <a:ea typeface="Tahoma"/>
              <a:cs typeface="Segoe UI" pitchFamily="34" charset="0"/>
            </a:rPr>
            <a:t>Si tienes alguna sugerencia o detectas algún error en este producto, por favor, ponte en contacto con nosotros. </a:t>
          </a:r>
          <a:endParaRPr lang="es-ES" sz="1200" b="1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Te contestaremos inmediatamente y, si es el caso, lo resolveremos a la mayor brevedad y te reenviaremos la hoja reparada sin ningún coste.</a:t>
          </a:r>
          <a:endParaRPr lang="es-ES" sz="1200" b="1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Si nos haces saber tus sugerencias y son factibles, las incluiremos y te enviaremos gratuitamente la nueva versión en cuanto esté disponible.</a:t>
          </a: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                                                                   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chemeClr val="accent3">
                  <a:lumMod val="75000"/>
                </a:schemeClr>
              </a:solidFill>
              <a:latin typeface="Segoe UI" pitchFamily="34" charset="0"/>
              <a:ea typeface="Tahoma"/>
              <a:cs typeface="Segoe UI" pitchFamily="34" charset="0"/>
            </a:rPr>
            <a:t>Muchas gracias por tu confianza.</a:t>
          </a:r>
          <a:endParaRPr lang="es-ES">
            <a:solidFill>
              <a:schemeClr val="accent3">
                <a:lumMod val="75000"/>
              </a:schemeClr>
            </a:solidFill>
            <a:latin typeface="Segoe UI" pitchFamily="34" charset="0"/>
            <a:cs typeface="Segoe UI" pitchFamily="34" charset="0"/>
          </a:endParaRPr>
        </a:p>
      </xdr:txBody>
    </xdr:sp>
    <xdr:clientData/>
  </xdr:twoCellAnchor>
  <xdr:twoCellAnchor editAs="oneCell">
    <xdr:from>
      <xdr:col>4</xdr:col>
      <xdr:colOff>50801</xdr:colOff>
      <xdr:row>238</xdr:row>
      <xdr:rowOff>139700</xdr:rowOff>
    </xdr:from>
    <xdr:to>
      <xdr:col>17</xdr:col>
      <xdr:colOff>1016001</xdr:colOff>
      <xdr:row>252</xdr:row>
      <xdr:rowOff>152400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74701" y="45796200"/>
          <a:ext cx="10553700" cy="2400300"/>
        </a:xfrm>
        <a:prstGeom prst="rect">
          <a:avLst/>
        </a:prstGeom>
        <a:solidFill>
          <a:sysClr val="window" lastClr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180000" tIns="82800" rIns="90000" bIns="4680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Este es un libro </a:t>
          </a:r>
          <a:r>
            <a:rPr lang="es-ES" sz="1200" b="0" i="0" baseline="0">
              <a:latin typeface="Segoe UI" pitchFamily="34" charset="0"/>
              <a:ea typeface="+mn-ea"/>
              <a:cs typeface="Segoe UI" pitchFamily="34" charset="0"/>
            </a:rPr>
            <a:t>Excel© </a:t>
          </a:r>
          <a:r>
            <a:rPr lang="es-ES" sz="12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desarrollado por e.ditor consulting s.l. con originales propios y otros proporcionados por los usuarios de nuestra web.</a:t>
          </a: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Es un producto completamente gratuito, está permitido su uso, modificación, copia y difusión gratuita pero no su comercialización. </a:t>
          </a:r>
        </a:p>
        <a:p>
          <a:pPr algn="ctr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© versión en español: e.ditor consulting s.l. y los autores </a:t>
          </a: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Producto: PE243G Análisis rápido de inversiones</a:t>
          </a:r>
          <a:endParaRPr lang="es-ES" sz="1200" b="1" i="0" u="none" strike="noStrike" baseline="0">
            <a:solidFill>
              <a:srgbClr val="0000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 </a:t>
          </a:r>
          <a:endParaRPr lang="es-ES" sz="1200" b="1" i="0" u="none" strike="noStrike" baseline="0">
            <a:solidFill>
              <a:srgbClr val="9933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r>
            <a:rPr lang="es-ES" sz="1200" b="1" i="0" u="none" strike="noStrike" baseline="0">
              <a:solidFill>
                <a:srgbClr val="993300"/>
              </a:solidFill>
              <a:latin typeface="Segoe UI" pitchFamily="34" charset="0"/>
              <a:ea typeface="Tahoma"/>
              <a:cs typeface="Segoe UI" pitchFamily="34" charset="0"/>
            </a:rPr>
            <a:t>Si deseas más información:</a:t>
          </a: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Contactar con los autores:</a:t>
          </a:r>
          <a:r>
            <a:rPr lang="es-ES" sz="1200" b="1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 info@e.ditor.com</a:t>
          </a: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Dudas, consultas o asistencia:</a:t>
          </a:r>
          <a:r>
            <a:rPr lang="es-ES" sz="1200" b="1" i="0" u="none" strike="noStrike" baseline="0">
              <a:solidFill>
                <a:srgbClr val="000000"/>
              </a:solidFill>
              <a:latin typeface="Segoe UI" pitchFamily="34" charset="0"/>
              <a:ea typeface="Tahoma"/>
              <a:cs typeface="Segoe UI" pitchFamily="34" charset="0"/>
            </a:rPr>
            <a:t> atencion@e.ditor.com</a:t>
          </a:r>
        </a:p>
        <a:p>
          <a:pPr algn="ctr" rtl="0">
            <a:defRPr sz="1000"/>
          </a:pPr>
          <a:endParaRPr lang="es-ES" sz="1200" b="1" i="0" u="none" strike="noStrike" baseline="0">
            <a:solidFill>
              <a:srgbClr val="9933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808080"/>
              </a:solidFill>
              <a:latin typeface="Segoe UI" pitchFamily="34" charset="0"/>
              <a:ea typeface="Tahoma"/>
              <a:cs typeface="Segoe UI" pitchFamily="34" charset="0"/>
            </a:rPr>
            <a:t>Excel© es una marca registrada de Microsoft Corporation.</a:t>
          </a:r>
          <a:endParaRPr lang="es-ES" sz="1200" b="1" i="0" u="none" strike="noStrike" baseline="0">
            <a:solidFill>
              <a:srgbClr val="9933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endParaRPr lang="es-ES" sz="1200" b="1" i="0" u="none" strike="noStrike" baseline="0">
            <a:solidFill>
              <a:srgbClr val="9933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endParaRPr lang="es-ES" sz="1200" b="1" i="0" u="none" strike="noStrike" baseline="0">
            <a:solidFill>
              <a:srgbClr val="993300"/>
            </a:solidFill>
            <a:latin typeface="Segoe UI" pitchFamily="34" charset="0"/>
            <a:ea typeface="Tahoma"/>
            <a:cs typeface="Segoe UI" pitchFamily="34" charset="0"/>
          </a:endParaRPr>
        </a:p>
        <a:p>
          <a:pPr algn="ctr" rtl="0">
            <a:defRPr sz="1000"/>
          </a:pPr>
          <a:endParaRPr lang="es-ES" sz="1200" b="1" i="0" u="none" strike="noStrike" baseline="0">
            <a:solidFill>
              <a:srgbClr val="993300"/>
            </a:solidFill>
            <a:latin typeface="Segoe UI" pitchFamily="34" charset="0"/>
            <a:ea typeface="Tahoma"/>
            <a:cs typeface="Segoe UI" pitchFamily="34" charset="0"/>
          </a:endParaRPr>
        </a:p>
      </xdr:txBody>
    </xdr:sp>
    <xdr:clientData/>
  </xdr:twoCellAnchor>
  <xdr:twoCellAnchor editAs="oneCell">
    <xdr:from>
      <xdr:col>15</xdr:col>
      <xdr:colOff>647700</xdr:colOff>
      <xdr:row>11</xdr:row>
      <xdr:rowOff>114300</xdr:rowOff>
    </xdr:from>
    <xdr:to>
      <xdr:col>16</xdr:col>
      <xdr:colOff>373932</xdr:colOff>
      <xdr:row>12</xdr:row>
      <xdr:rowOff>195231</xdr:rowOff>
    </xdr:to>
    <xdr:pic>
      <xdr:nvPicPr>
        <xdr:cNvPr id="1600" name="Picture 5" descr="EDITOR">
          <a:hlinkClick xmlns:r="http://schemas.openxmlformats.org/officeDocument/2006/relationships" r:id="rId1" tooltip="contactar por e-mai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4800" y="2095500"/>
          <a:ext cx="1008932" cy="398431"/>
        </a:xfrm>
        <a:prstGeom prst="rect">
          <a:avLst/>
        </a:prstGeom>
        <a:noFill/>
        <a:ln w="76200">
          <a:solidFill>
            <a:srgbClr val="3333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16</xdr:col>
      <xdr:colOff>368300</xdr:colOff>
      <xdr:row>29</xdr:row>
      <xdr:rowOff>15875</xdr:rowOff>
    </xdr:from>
    <xdr:to>
      <xdr:col>16</xdr:col>
      <xdr:colOff>701675</xdr:colOff>
      <xdr:row>30</xdr:row>
      <xdr:rowOff>168275</xdr:rowOff>
    </xdr:to>
    <xdr:pic>
      <xdr:nvPicPr>
        <xdr:cNvPr id="1606" name="Picture 22" descr="MARROBLANC">
          <a:hlinkClick xmlns:r="http://schemas.openxmlformats.org/officeDocument/2006/relationships" r:id="rId3" tooltip="Ir a l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98100" y="5032375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17</xdr:col>
      <xdr:colOff>228600</xdr:colOff>
      <xdr:row>194</xdr:row>
      <xdr:rowOff>0</xdr:rowOff>
    </xdr:from>
    <xdr:ext cx="708720" cy="331116"/>
    <xdr:sp macro="" textlink="">
      <xdr:nvSpPr>
        <xdr:cNvPr id="29" name="28 CuadroTexto">
          <a:hlinkClick xmlns:r="http://schemas.openxmlformats.org/officeDocument/2006/relationships" r:id="rId5" tooltip="volver al inicio"/>
        </xdr:cNvPr>
        <xdr:cNvSpPr txBox="1"/>
      </xdr:nvSpPr>
      <xdr:spPr>
        <a:xfrm>
          <a:off x="10642600" y="32600900"/>
          <a:ext cx="708720" cy="331116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400" b="1" i="0" u="sng" baseline="0">
              <a:solidFill>
                <a:srgbClr val="FFFFCC"/>
              </a:solidFill>
              <a:uFill>
                <a:solidFill>
                  <a:srgbClr val="FFFFCC"/>
                </a:solidFill>
              </a:uFill>
              <a:latin typeface="Segoe UI" pitchFamily="34" charset="0"/>
              <a:cs typeface="Segoe UI" pitchFamily="34" charset="0"/>
            </a:rPr>
            <a:t>volver</a:t>
          </a:r>
        </a:p>
      </xdr:txBody>
    </xdr:sp>
    <xdr:clientData/>
  </xdr:oneCellAnchor>
  <xdr:oneCellAnchor>
    <xdr:from>
      <xdr:col>17</xdr:col>
      <xdr:colOff>228600</xdr:colOff>
      <xdr:row>222</xdr:row>
      <xdr:rowOff>304800</xdr:rowOff>
    </xdr:from>
    <xdr:ext cx="708720" cy="331116"/>
    <xdr:sp macro="" textlink="">
      <xdr:nvSpPr>
        <xdr:cNvPr id="30" name="29 CuadroTexto">
          <a:hlinkClick xmlns:r="http://schemas.openxmlformats.org/officeDocument/2006/relationships" r:id="rId6" tooltip="volver al inicio"/>
        </xdr:cNvPr>
        <xdr:cNvSpPr txBox="1"/>
      </xdr:nvSpPr>
      <xdr:spPr>
        <a:xfrm>
          <a:off x="10642600" y="36182300"/>
          <a:ext cx="708720" cy="331116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400" b="1" i="0" u="sng" baseline="0">
              <a:solidFill>
                <a:srgbClr val="FFFFCC"/>
              </a:solidFill>
              <a:uFill>
                <a:solidFill>
                  <a:srgbClr val="FFFFCC"/>
                </a:solidFill>
              </a:uFill>
              <a:latin typeface="Segoe UI" pitchFamily="34" charset="0"/>
              <a:cs typeface="Segoe UI" pitchFamily="34" charset="0"/>
            </a:rPr>
            <a:t>volver</a:t>
          </a:r>
        </a:p>
      </xdr:txBody>
    </xdr:sp>
    <xdr:clientData/>
  </xdr:oneCellAnchor>
  <xdr:oneCellAnchor>
    <xdr:from>
      <xdr:col>17</xdr:col>
      <xdr:colOff>228600</xdr:colOff>
      <xdr:row>236</xdr:row>
      <xdr:rowOff>304800</xdr:rowOff>
    </xdr:from>
    <xdr:ext cx="708720" cy="331116"/>
    <xdr:sp macro="" textlink="">
      <xdr:nvSpPr>
        <xdr:cNvPr id="31" name="30 CuadroTexto">
          <a:hlinkClick xmlns:r="http://schemas.openxmlformats.org/officeDocument/2006/relationships" r:id="rId7" tooltip="volver al inicio"/>
        </xdr:cNvPr>
        <xdr:cNvSpPr txBox="1"/>
      </xdr:nvSpPr>
      <xdr:spPr>
        <a:xfrm>
          <a:off x="10642600" y="43326050"/>
          <a:ext cx="708720" cy="331116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400" b="1" i="0" u="sng" baseline="0">
              <a:solidFill>
                <a:srgbClr val="FFFFCC"/>
              </a:solidFill>
              <a:uFill>
                <a:solidFill>
                  <a:srgbClr val="FFFFCC"/>
                </a:solidFill>
              </a:uFill>
              <a:latin typeface="Segoe UI" pitchFamily="34" charset="0"/>
              <a:cs typeface="Segoe UI" pitchFamily="34" charset="0"/>
            </a:rPr>
            <a:t>volver</a:t>
          </a:r>
        </a:p>
      </xdr:txBody>
    </xdr:sp>
    <xdr:clientData/>
  </xdr:oneCellAnchor>
  <xdr:twoCellAnchor editAs="oneCell">
    <xdr:from>
      <xdr:col>11</xdr:col>
      <xdr:colOff>317500</xdr:colOff>
      <xdr:row>232</xdr:row>
      <xdr:rowOff>124978</xdr:rowOff>
    </xdr:from>
    <xdr:to>
      <xdr:col>12</xdr:col>
      <xdr:colOff>831850</xdr:colOff>
      <xdr:row>235</xdr:row>
      <xdr:rowOff>63500</xdr:rowOff>
    </xdr:to>
    <xdr:pic>
      <xdr:nvPicPr>
        <xdr:cNvPr id="32" name="Picture 5" descr="EDITOR">
          <a:hlinkClick xmlns:r="http://schemas.openxmlformats.org/officeDocument/2006/relationships" r:id="rId1" tooltip="contactar por e-mai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2300" y="39723578"/>
          <a:ext cx="1098550" cy="433822"/>
        </a:xfrm>
        <a:prstGeom prst="rect">
          <a:avLst/>
        </a:prstGeom>
        <a:noFill/>
        <a:ln w="76200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127000</xdr:colOff>
      <xdr:row>23</xdr:row>
      <xdr:rowOff>25401</xdr:rowOff>
    </xdr:from>
    <xdr:to>
      <xdr:col>12</xdr:col>
      <xdr:colOff>1016000</xdr:colOff>
      <xdr:row>35</xdr:row>
      <xdr:rowOff>60195</xdr:rowOff>
    </xdr:to>
    <xdr:pic>
      <xdr:nvPicPr>
        <xdr:cNvPr id="27" name="Picture 205" descr="Fotolia_36549914_X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4927600" y="4203701"/>
          <a:ext cx="2057400" cy="20540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165100</xdr:colOff>
      <xdr:row>244</xdr:row>
      <xdr:rowOff>88900</xdr:rowOff>
    </xdr:from>
    <xdr:to>
      <xdr:col>18</xdr:col>
      <xdr:colOff>368300</xdr:colOff>
      <xdr:row>256</xdr:row>
      <xdr:rowOff>98294</xdr:rowOff>
    </xdr:to>
    <xdr:pic>
      <xdr:nvPicPr>
        <xdr:cNvPr id="37" name="Picture 205" descr="Fotolia_36549914_X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9994900" y="41897300"/>
          <a:ext cx="2057400" cy="205409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47625</xdr:rowOff>
    </xdr:from>
    <xdr:to>
      <xdr:col>3</xdr:col>
      <xdr:colOff>123825</xdr:colOff>
      <xdr:row>1</xdr:row>
      <xdr:rowOff>285750</xdr:rowOff>
    </xdr:to>
    <xdr:pic>
      <xdr:nvPicPr>
        <xdr:cNvPr id="4354" name="Picture 89" descr="MARROBLANC">
          <a:hlinkClick xmlns:r="http://schemas.openxmlformats.org/officeDocument/2006/relationships" r:id="rId1" tooltip="Ir 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7145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971550</xdr:colOff>
      <xdr:row>1</xdr:row>
      <xdr:rowOff>38100</xdr:rowOff>
    </xdr:from>
    <xdr:to>
      <xdr:col>16</xdr:col>
      <xdr:colOff>0</xdr:colOff>
      <xdr:row>1</xdr:row>
      <xdr:rowOff>276225</xdr:rowOff>
    </xdr:to>
    <xdr:pic>
      <xdr:nvPicPr>
        <xdr:cNvPr id="5" name="Picture 90" descr="MARROBLANC">
          <a:hlinkClick xmlns:r="http://schemas.openxmlformats.org/officeDocument/2006/relationships" r:id="rId3" tooltip="Ir 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10525" y="8572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152402</xdr:colOff>
      <xdr:row>1</xdr:row>
      <xdr:rowOff>28575</xdr:rowOff>
    </xdr:from>
    <xdr:to>
      <xdr:col>4</xdr:col>
      <xdr:colOff>76202</xdr:colOff>
      <xdr:row>1</xdr:row>
      <xdr:rowOff>285747</xdr:rowOff>
    </xdr:to>
    <xdr:pic>
      <xdr:nvPicPr>
        <xdr:cNvPr id="8" name="Picture 89" descr="MARROBLANC">
          <a:hlinkClick xmlns:r="http://schemas.openxmlformats.org/officeDocument/2006/relationships" r:id="rId5" tooltip="Volver 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1247779" y="95248"/>
          <a:ext cx="257172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161926</xdr:colOff>
      <xdr:row>1</xdr:row>
      <xdr:rowOff>38100</xdr:rowOff>
    </xdr:from>
    <xdr:to>
      <xdr:col>4</xdr:col>
      <xdr:colOff>85726</xdr:colOff>
      <xdr:row>1</xdr:row>
      <xdr:rowOff>295272</xdr:rowOff>
    </xdr:to>
    <xdr:pic>
      <xdr:nvPicPr>
        <xdr:cNvPr id="11" name="Picture 89" descr="MARROBLANC">
          <a:hlinkClick xmlns:r="http://schemas.openxmlformats.org/officeDocument/2006/relationships" r:id="rId6" tooltip="Volver 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561978" y="104773"/>
          <a:ext cx="257172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16</xdr:col>
      <xdr:colOff>68155</xdr:colOff>
      <xdr:row>1</xdr:row>
      <xdr:rowOff>0</xdr:rowOff>
    </xdr:from>
    <xdr:ext cx="3398559" cy="501676"/>
    <xdr:sp macro="" textlink="">
      <xdr:nvSpPr>
        <xdr:cNvPr id="12" name="11 CuadroTexto"/>
        <xdr:cNvSpPr txBox="1"/>
      </xdr:nvSpPr>
      <xdr:spPr>
        <a:xfrm>
          <a:off x="8297755" y="57150"/>
          <a:ext cx="3398559" cy="501676"/>
        </a:xfrm>
        <a:prstGeom prst="rect">
          <a:avLst/>
        </a:prstGeom>
        <a:solidFill>
          <a:schemeClr val="bg2">
            <a:lumMod val="90000"/>
          </a:schemeClr>
        </a:solidFill>
        <a:ln w="25400">
          <a:solidFill>
            <a:schemeClr val="bg2">
              <a:lumMod val="1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ES" sz="1200" b="1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Usa esta hoja para calcular</a:t>
          </a:r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 precios teóricos</a:t>
          </a:r>
        </a:p>
        <a:p>
          <a:pPr algn="ctr"/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en operaciones de compraventa de opciones</a:t>
          </a:r>
          <a:endParaRPr lang="es-ES" sz="1200" b="1">
            <a:solidFill>
              <a:sysClr val="windowText" lastClr="000000"/>
            </a:solidFill>
            <a:latin typeface="Segoe UI" pitchFamily="34" charset="0"/>
            <a:cs typeface="Segoe UI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47625</xdr:rowOff>
    </xdr:from>
    <xdr:to>
      <xdr:col>3</xdr:col>
      <xdr:colOff>123825</xdr:colOff>
      <xdr:row>1</xdr:row>
      <xdr:rowOff>285750</xdr:rowOff>
    </xdr:to>
    <xdr:pic>
      <xdr:nvPicPr>
        <xdr:cNvPr id="2" name="Picture 89" descr="MARROBLANC">
          <a:hlinkClick xmlns:r="http://schemas.openxmlformats.org/officeDocument/2006/relationships" r:id="rId1" tooltip="Ir 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9525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971550</xdr:colOff>
      <xdr:row>1</xdr:row>
      <xdr:rowOff>38100</xdr:rowOff>
    </xdr:from>
    <xdr:to>
      <xdr:col>16</xdr:col>
      <xdr:colOff>0</xdr:colOff>
      <xdr:row>1</xdr:row>
      <xdr:rowOff>276225</xdr:rowOff>
    </xdr:to>
    <xdr:pic>
      <xdr:nvPicPr>
        <xdr:cNvPr id="3" name="Picture 90" descr="MARROBLANC">
          <a:hlinkClick xmlns:r="http://schemas.openxmlformats.org/officeDocument/2006/relationships" r:id="rId3" tooltip="Ir 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91475" y="8572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161926</xdr:colOff>
      <xdr:row>1</xdr:row>
      <xdr:rowOff>38100</xdr:rowOff>
    </xdr:from>
    <xdr:to>
      <xdr:col>4</xdr:col>
      <xdr:colOff>85726</xdr:colOff>
      <xdr:row>1</xdr:row>
      <xdr:rowOff>295272</xdr:rowOff>
    </xdr:to>
    <xdr:pic>
      <xdr:nvPicPr>
        <xdr:cNvPr id="7" name="Picture 89" descr="MARROBLANC">
          <a:hlinkClick xmlns:r="http://schemas.openxmlformats.org/officeDocument/2006/relationships" r:id="rId5" tooltip="Volver 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495303" y="104773"/>
          <a:ext cx="257172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933450</xdr:colOff>
      <xdr:row>1</xdr:row>
      <xdr:rowOff>19050</xdr:rowOff>
    </xdr:from>
    <xdr:ext cx="991746" cy="279948"/>
    <xdr:sp macro="" textlink="">
      <xdr:nvSpPr>
        <xdr:cNvPr id="8" name="7 CuadroTexto">
          <a:hlinkClick xmlns:r="http://schemas.openxmlformats.org/officeDocument/2006/relationships" r:id="rId6" tooltip="Información sobre el uso de esta hoja"/>
        </xdr:cNvPr>
        <xdr:cNvSpPr txBox="1"/>
      </xdr:nvSpPr>
      <xdr:spPr>
        <a:xfrm>
          <a:off x="7610475" y="76200"/>
          <a:ext cx="991746" cy="279948"/>
        </a:xfrm>
        <a:prstGeom prst="rect">
          <a:avLst/>
        </a:prstGeom>
        <a:solidFill>
          <a:srgbClr val="3333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100" b="1" i="1" u="sng">
              <a:solidFill>
                <a:srgbClr val="FFFFCC"/>
              </a:solidFill>
              <a:uFill>
                <a:solidFill>
                  <a:srgbClr val="F8F8F8"/>
                </a:solidFill>
              </a:uFill>
              <a:latin typeface="Segoe UI" pitchFamily="34" charset="0"/>
              <a:cs typeface="Segoe UI" pitchFamily="34" charset="0"/>
            </a:rPr>
            <a:t>información</a:t>
          </a:r>
        </a:p>
      </xdr:txBody>
    </xdr:sp>
    <xdr:clientData/>
  </xdr:oneCellAnchor>
  <xdr:oneCellAnchor>
    <xdr:from>
      <xdr:col>16</xdr:col>
      <xdr:colOff>57150</xdr:colOff>
      <xdr:row>0</xdr:row>
      <xdr:rowOff>47625</xdr:rowOff>
    </xdr:from>
    <xdr:ext cx="3149387" cy="501676"/>
    <xdr:sp macro="" textlink="">
      <xdr:nvSpPr>
        <xdr:cNvPr id="6" name="5 CuadroTexto"/>
        <xdr:cNvSpPr txBox="1"/>
      </xdr:nvSpPr>
      <xdr:spPr>
        <a:xfrm>
          <a:off x="8353425" y="47625"/>
          <a:ext cx="3149387" cy="501676"/>
        </a:xfrm>
        <a:prstGeom prst="rect">
          <a:avLst/>
        </a:prstGeom>
        <a:solidFill>
          <a:schemeClr val="bg2">
            <a:lumMod val="90000"/>
          </a:schemeClr>
        </a:solidFill>
        <a:ln w="25400">
          <a:solidFill>
            <a:schemeClr val="bg2">
              <a:lumMod val="1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ES" sz="1200" b="1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Usa esta hoja para estudiar</a:t>
          </a:r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 una inversión</a:t>
          </a:r>
        </a:p>
        <a:p>
          <a:pPr algn="ctr"/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mediante los flujos de caja que genera </a:t>
          </a:r>
          <a:endParaRPr lang="es-ES" sz="1200" b="1">
            <a:solidFill>
              <a:sysClr val="windowText" lastClr="000000"/>
            </a:solidFill>
            <a:latin typeface="Segoe UI" pitchFamily="34" charset="0"/>
            <a:cs typeface="Segoe UI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47625</xdr:rowOff>
    </xdr:from>
    <xdr:to>
      <xdr:col>3</xdr:col>
      <xdr:colOff>123825</xdr:colOff>
      <xdr:row>1</xdr:row>
      <xdr:rowOff>285750</xdr:rowOff>
    </xdr:to>
    <xdr:pic>
      <xdr:nvPicPr>
        <xdr:cNvPr id="2" name="Picture 89" descr="MARROBLANC">
          <a:hlinkClick xmlns:r="http://schemas.openxmlformats.org/officeDocument/2006/relationships" r:id="rId1" tooltip="Ir 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047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971550</xdr:colOff>
      <xdr:row>1</xdr:row>
      <xdr:rowOff>38100</xdr:rowOff>
    </xdr:from>
    <xdr:to>
      <xdr:col>16</xdr:col>
      <xdr:colOff>0</xdr:colOff>
      <xdr:row>1</xdr:row>
      <xdr:rowOff>276225</xdr:rowOff>
    </xdr:to>
    <xdr:pic>
      <xdr:nvPicPr>
        <xdr:cNvPr id="3" name="Picture 90" descr="MARROBLANC">
          <a:hlinkClick xmlns:r="http://schemas.openxmlformats.org/officeDocument/2006/relationships" r:id="rId3" tooltip="Ir 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05750" y="9525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161926</xdr:colOff>
      <xdr:row>1</xdr:row>
      <xdr:rowOff>38100</xdr:rowOff>
    </xdr:from>
    <xdr:to>
      <xdr:col>4</xdr:col>
      <xdr:colOff>85726</xdr:colOff>
      <xdr:row>1</xdr:row>
      <xdr:rowOff>295272</xdr:rowOff>
    </xdr:to>
    <xdr:pic>
      <xdr:nvPicPr>
        <xdr:cNvPr id="4" name="Picture 89" descr="MARROBLANC">
          <a:hlinkClick xmlns:r="http://schemas.openxmlformats.org/officeDocument/2006/relationships" r:id="rId5" tooltip="Volver 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409578" y="104773"/>
          <a:ext cx="257172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933450</xdr:colOff>
      <xdr:row>1</xdr:row>
      <xdr:rowOff>19050</xdr:rowOff>
    </xdr:from>
    <xdr:ext cx="991746" cy="279948"/>
    <xdr:sp macro="" textlink="">
      <xdr:nvSpPr>
        <xdr:cNvPr id="5" name="4 CuadroTexto">
          <a:hlinkClick xmlns:r="http://schemas.openxmlformats.org/officeDocument/2006/relationships" r:id="rId6" tooltip="Información sobre el uso de esta hoja"/>
        </xdr:cNvPr>
        <xdr:cNvSpPr txBox="1"/>
      </xdr:nvSpPr>
      <xdr:spPr>
        <a:xfrm>
          <a:off x="6762750" y="76200"/>
          <a:ext cx="991746" cy="279948"/>
        </a:xfrm>
        <a:prstGeom prst="rect">
          <a:avLst/>
        </a:prstGeom>
        <a:solidFill>
          <a:srgbClr val="3333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100" b="1" i="1" u="sng">
              <a:solidFill>
                <a:srgbClr val="FFFFCC"/>
              </a:solidFill>
              <a:uFill>
                <a:solidFill>
                  <a:srgbClr val="F8F8F8"/>
                </a:solidFill>
              </a:uFill>
              <a:latin typeface="Segoe UI" pitchFamily="34" charset="0"/>
              <a:cs typeface="Segoe UI" pitchFamily="34" charset="0"/>
            </a:rPr>
            <a:t>información</a:t>
          </a:r>
        </a:p>
      </xdr:txBody>
    </xdr:sp>
    <xdr:clientData/>
  </xdr:oneCellAnchor>
  <xdr:oneCellAnchor>
    <xdr:from>
      <xdr:col>16</xdr:col>
      <xdr:colOff>52738</xdr:colOff>
      <xdr:row>0</xdr:row>
      <xdr:rowOff>47625</xdr:rowOff>
    </xdr:from>
    <xdr:ext cx="3149387" cy="501676"/>
    <xdr:sp macro="" textlink="">
      <xdr:nvSpPr>
        <xdr:cNvPr id="7" name="6 CuadroTexto"/>
        <xdr:cNvSpPr txBox="1"/>
      </xdr:nvSpPr>
      <xdr:spPr>
        <a:xfrm>
          <a:off x="8349013" y="47625"/>
          <a:ext cx="3149387" cy="501676"/>
        </a:xfrm>
        <a:prstGeom prst="rect">
          <a:avLst/>
        </a:prstGeom>
        <a:solidFill>
          <a:schemeClr val="bg2">
            <a:lumMod val="90000"/>
          </a:schemeClr>
        </a:solidFill>
        <a:ln w="25400">
          <a:solidFill>
            <a:schemeClr val="bg2">
              <a:lumMod val="1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ES" sz="1200" b="1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Usa esta hoja para estudiar</a:t>
          </a:r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 una inversión</a:t>
          </a:r>
        </a:p>
        <a:p>
          <a:pPr algn="ctr"/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que genera cashflow NO periódicos</a:t>
          </a:r>
          <a:endParaRPr lang="es-ES" sz="1200" b="1">
            <a:solidFill>
              <a:sysClr val="windowText" lastClr="000000"/>
            </a:solidFill>
            <a:latin typeface="Segoe UI" pitchFamily="34" charset="0"/>
            <a:cs typeface="Segoe UI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47625</xdr:rowOff>
    </xdr:from>
    <xdr:to>
      <xdr:col>3</xdr:col>
      <xdr:colOff>123825</xdr:colOff>
      <xdr:row>1</xdr:row>
      <xdr:rowOff>285750</xdr:rowOff>
    </xdr:to>
    <xdr:pic>
      <xdr:nvPicPr>
        <xdr:cNvPr id="2" name="Picture 89" descr="MARROBLANC">
          <a:hlinkClick xmlns:r="http://schemas.openxmlformats.org/officeDocument/2006/relationships" r:id="rId1" tooltip="Ir 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9525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552450</xdr:colOff>
      <xdr:row>1</xdr:row>
      <xdr:rowOff>28575</xdr:rowOff>
    </xdr:from>
    <xdr:to>
      <xdr:col>11</xdr:col>
      <xdr:colOff>790575</xdr:colOff>
      <xdr:row>1</xdr:row>
      <xdr:rowOff>266700</xdr:rowOff>
    </xdr:to>
    <xdr:pic>
      <xdr:nvPicPr>
        <xdr:cNvPr id="3" name="Picture 90" descr="MARROBLANC">
          <a:hlinkClick xmlns:r="http://schemas.openxmlformats.org/officeDocument/2006/relationships" r:id="rId3" tooltip="Ir 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86725" y="8572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161922</xdr:colOff>
      <xdr:row>1</xdr:row>
      <xdr:rowOff>38103</xdr:rowOff>
    </xdr:from>
    <xdr:to>
      <xdr:col>3</xdr:col>
      <xdr:colOff>400047</xdr:colOff>
      <xdr:row>1</xdr:row>
      <xdr:rowOff>295275</xdr:rowOff>
    </xdr:to>
    <xdr:pic>
      <xdr:nvPicPr>
        <xdr:cNvPr id="6" name="Picture 89" descr="MARROBLANC">
          <a:hlinkClick xmlns:r="http://schemas.openxmlformats.org/officeDocument/2006/relationships" r:id="rId5" tooltip="Volver DAT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1257299" y="95251"/>
          <a:ext cx="257172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228600</xdr:colOff>
      <xdr:row>1</xdr:row>
      <xdr:rowOff>28575</xdr:rowOff>
    </xdr:from>
    <xdr:ext cx="991746" cy="279948"/>
    <xdr:sp macro="" textlink="">
      <xdr:nvSpPr>
        <xdr:cNvPr id="11" name="10 CuadroTexto">
          <a:hlinkClick xmlns:r="http://schemas.openxmlformats.org/officeDocument/2006/relationships" r:id="rId6" tooltip="Información sobre el uso de esta hoja"/>
        </xdr:cNvPr>
        <xdr:cNvSpPr txBox="1"/>
      </xdr:nvSpPr>
      <xdr:spPr>
        <a:xfrm>
          <a:off x="6943725" y="85725"/>
          <a:ext cx="991746" cy="279948"/>
        </a:xfrm>
        <a:prstGeom prst="rect">
          <a:avLst/>
        </a:prstGeom>
        <a:solidFill>
          <a:srgbClr val="3333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100" b="1" i="1" u="sng">
              <a:solidFill>
                <a:srgbClr val="FFFFCC"/>
              </a:solidFill>
              <a:uFill>
                <a:solidFill>
                  <a:srgbClr val="F8F8F8"/>
                </a:solidFill>
              </a:uFill>
              <a:latin typeface="Segoe UI" pitchFamily="34" charset="0"/>
              <a:cs typeface="Segoe UI" pitchFamily="34" charset="0"/>
            </a:rPr>
            <a:t>información</a:t>
          </a:r>
        </a:p>
      </xdr:txBody>
    </xdr:sp>
    <xdr:clientData/>
  </xdr:oneCellAnchor>
  <xdr:twoCellAnchor>
    <xdr:from>
      <xdr:col>2</xdr:col>
      <xdr:colOff>1</xdr:colOff>
      <xdr:row>37</xdr:row>
      <xdr:rowOff>47625</xdr:rowOff>
    </xdr:from>
    <xdr:to>
      <xdr:col>9</xdr:col>
      <xdr:colOff>257175</xdr:colOff>
      <xdr:row>55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257175</xdr:colOff>
      <xdr:row>37</xdr:row>
      <xdr:rowOff>47625</xdr:rowOff>
    </xdr:from>
    <xdr:to>
      <xdr:col>16</xdr:col>
      <xdr:colOff>152400</xdr:colOff>
      <xdr:row>55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12</xdr:col>
      <xdr:colOff>75029</xdr:colOff>
      <xdr:row>0</xdr:row>
      <xdr:rowOff>47625</xdr:rowOff>
    </xdr:from>
    <xdr:ext cx="3246979" cy="501676"/>
    <xdr:sp macro="" textlink="">
      <xdr:nvSpPr>
        <xdr:cNvPr id="9" name="8 CuadroTexto"/>
        <xdr:cNvSpPr txBox="1"/>
      </xdr:nvSpPr>
      <xdr:spPr>
        <a:xfrm>
          <a:off x="8418929" y="47625"/>
          <a:ext cx="3246979" cy="501676"/>
        </a:xfrm>
        <a:prstGeom prst="rect">
          <a:avLst/>
        </a:prstGeom>
        <a:solidFill>
          <a:schemeClr val="bg2">
            <a:lumMod val="90000"/>
          </a:schemeClr>
        </a:solidFill>
        <a:ln w="25400">
          <a:solidFill>
            <a:schemeClr val="bg2">
              <a:lumMod val="1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ES" sz="1200" b="1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Usa esta hoja para estudiar</a:t>
          </a:r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 una inversión</a:t>
          </a:r>
        </a:p>
        <a:p>
          <a:pPr algn="ctr"/>
          <a:r>
            <a:rPr lang="es-ES" sz="1200" b="1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en</a:t>
          </a:r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 un nuevo producto, servicio o proyecto</a:t>
          </a:r>
          <a:endParaRPr lang="es-ES" sz="1200" b="1">
            <a:solidFill>
              <a:sysClr val="windowText" lastClr="000000"/>
            </a:solidFill>
            <a:latin typeface="Segoe UI" pitchFamily="34" charset="0"/>
            <a:cs typeface="Segoe UI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47625</xdr:rowOff>
    </xdr:from>
    <xdr:to>
      <xdr:col>3</xdr:col>
      <xdr:colOff>123825</xdr:colOff>
      <xdr:row>1</xdr:row>
      <xdr:rowOff>285750</xdr:rowOff>
    </xdr:to>
    <xdr:pic>
      <xdr:nvPicPr>
        <xdr:cNvPr id="2" name="Picture 89" descr="MARROBLANC">
          <a:hlinkClick xmlns:r="http://schemas.openxmlformats.org/officeDocument/2006/relationships" r:id="rId1" tooltip="Ir 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1047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971550</xdr:colOff>
      <xdr:row>1</xdr:row>
      <xdr:rowOff>38100</xdr:rowOff>
    </xdr:from>
    <xdr:to>
      <xdr:col>16</xdr:col>
      <xdr:colOff>0</xdr:colOff>
      <xdr:row>1</xdr:row>
      <xdr:rowOff>276225</xdr:rowOff>
    </xdr:to>
    <xdr:pic>
      <xdr:nvPicPr>
        <xdr:cNvPr id="3" name="Picture 90" descr="MARROBLANC">
          <a:hlinkClick xmlns:r="http://schemas.openxmlformats.org/officeDocument/2006/relationships" r:id="rId3" tooltip="Ir 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58150" y="9525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161926</xdr:colOff>
      <xdr:row>1</xdr:row>
      <xdr:rowOff>38100</xdr:rowOff>
    </xdr:from>
    <xdr:to>
      <xdr:col>4</xdr:col>
      <xdr:colOff>85726</xdr:colOff>
      <xdr:row>1</xdr:row>
      <xdr:rowOff>295272</xdr:rowOff>
    </xdr:to>
    <xdr:pic>
      <xdr:nvPicPr>
        <xdr:cNvPr id="4" name="Picture 89" descr="MARROBLANC">
          <a:hlinkClick xmlns:r="http://schemas.openxmlformats.org/officeDocument/2006/relationships" r:id="rId5" tooltip="Volver 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561978" y="104773"/>
          <a:ext cx="257172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16</xdr:col>
      <xdr:colOff>98417</xdr:colOff>
      <xdr:row>1</xdr:row>
      <xdr:rowOff>0</xdr:rowOff>
    </xdr:from>
    <xdr:ext cx="3019929" cy="501676"/>
    <xdr:sp macro="" textlink="">
      <xdr:nvSpPr>
        <xdr:cNvPr id="6" name="5 CuadroTexto"/>
        <xdr:cNvSpPr txBox="1"/>
      </xdr:nvSpPr>
      <xdr:spPr>
        <a:xfrm>
          <a:off x="8394692" y="57150"/>
          <a:ext cx="3019929" cy="501676"/>
        </a:xfrm>
        <a:prstGeom prst="rect">
          <a:avLst/>
        </a:prstGeom>
        <a:solidFill>
          <a:schemeClr val="bg2">
            <a:lumMod val="90000"/>
          </a:schemeClr>
        </a:solidFill>
        <a:ln w="25400">
          <a:solidFill>
            <a:schemeClr val="bg2">
              <a:lumMod val="1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ES" sz="1200" b="1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Usa esta hoja para hacer una aplicación</a:t>
          </a:r>
          <a:endParaRPr lang="es-ES" sz="1200" b="1" baseline="0">
            <a:solidFill>
              <a:sysClr val="windowText" lastClr="000000"/>
            </a:solidFill>
            <a:latin typeface="Segoe UI" pitchFamily="34" charset="0"/>
            <a:cs typeface="Segoe UI" pitchFamily="34" charset="0"/>
          </a:endParaRPr>
        </a:p>
        <a:p>
          <a:pPr algn="ctr"/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sencilla y práctica de la TIR</a:t>
          </a:r>
          <a:endParaRPr lang="es-ES" sz="1200" b="1">
            <a:solidFill>
              <a:sysClr val="windowText" lastClr="000000"/>
            </a:solidFill>
            <a:latin typeface="Segoe UI" pitchFamily="34" charset="0"/>
            <a:cs typeface="Segoe UI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47625</xdr:rowOff>
    </xdr:from>
    <xdr:to>
      <xdr:col>3</xdr:col>
      <xdr:colOff>123825</xdr:colOff>
      <xdr:row>1</xdr:row>
      <xdr:rowOff>285750</xdr:rowOff>
    </xdr:to>
    <xdr:pic>
      <xdr:nvPicPr>
        <xdr:cNvPr id="2" name="Picture 89" descr="MARROBLANC">
          <a:hlinkClick xmlns:r="http://schemas.openxmlformats.org/officeDocument/2006/relationships" r:id="rId1" tooltip="Ir 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1047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971550</xdr:colOff>
      <xdr:row>1</xdr:row>
      <xdr:rowOff>38100</xdr:rowOff>
    </xdr:from>
    <xdr:to>
      <xdr:col>16</xdr:col>
      <xdr:colOff>0</xdr:colOff>
      <xdr:row>1</xdr:row>
      <xdr:rowOff>276225</xdr:rowOff>
    </xdr:to>
    <xdr:pic>
      <xdr:nvPicPr>
        <xdr:cNvPr id="3" name="Picture 90" descr="MARROBLANC">
          <a:hlinkClick xmlns:r="http://schemas.openxmlformats.org/officeDocument/2006/relationships" r:id="rId3" tooltip="Ir 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58150" y="9525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161926</xdr:colOff>
      <xdr:row>1</xdr:row>
      <xdr:rowOff>38100</xdr:rowOff>
    </xdr:from>
    <xdr:to>
      <xdr:col>4</xdr:col>
      <xdr:colOff>85726</xdr:colOff>
      <xdr:row>1</xdr:row>
      <xdr:rowOff>295272</xdr:rowOff>
    </xdr:to>
    <xdr:pic>
      <xdr:nvPicPr>
        <xdr:cNvPr id="4" name="Picture 89" descr="MARROBLANC">
          <a:hlinkClick xmlns:r="http://schemas.openxmlformats.org/officeDocument/2006/relationships" r:id="rId5" tooltip="Volver 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561978" y="104773"/>
          <a:ext cx="257172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16</xdr:col>
      <xdr:colOff>79074</xdr:colOff>
      <xdr:row>0</xdr:row>
      <xdr:rowOff>47625</xdr:rowOff>
    </xdr:from>
    <xdr:ext cx="3191964" cy="501676"/>
    <xdr:sp macro="" textlink="">
      <xdr:nvSpPr>
        <xdr:cNvPr id="6" name="5 CuadroTexto"/>
        <xdr:cNvSpPr txBox="1"/>
      </xdr:nvSpPr>
      <xdr:spPr>
        <a:xfrm>
          <a:off x="8375349" y="47625"/>
          <a:ext cx="3191964" cy="501676"/>
        </a:xfrm>
        <a:prstGeom prst="rect">
          <a:avLst/>
        </a:prstGeom>
        <a:solidFill>
          <a:schemeClr val="bg2">
            <a:lumMod val="90000"/>
          </a:schemeClr>
        </a:solidFill>
        <a:ln w="25400">
          <a:solidFill>
            <a:schemeClr val="bg2">
              <a:lumMod val="1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ES" sz="1200" b="1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Usa esta hoja para calcular</a:t>
          </a:r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 la rentabilidad</a:t>
          </a:r>
        </a:p>
        <a:p>
          <a:pPr algn="ctr"/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de una inversión en LT o similar</a:t>
          </a:r>
          <a:endParaRPr lang="es-ES" sz="1200" b="1">
            <a:solidFill>
              <a:sysClr val="windowText" lastClr="000000"/>
            </a:solidFill>
            <a:latin typeface="Segoe UI" pitchFamily="34" charset="0"/>
            <a:cs typeface="Segoe UI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47625</xdr:rowOff>
    </xdr:from>
    <xdr:to>
      <xdr:col>3</xdr:col>
      <xdr:colOff>123825</xdr:colOff>
      <xdr:row>1</xdr:row>
      <xdr:rowOff>285750</xdr:rowOff>
    </xdr:to>
    <xdr:pic>
      <xdr:nvPicPr>
        <xdr:cNvPr id="2" name="Picture 89" descr="MARROBLANC">
          <a:hlinkClick xmlns:r="http://schemas.openxmlformats.org/officeDocument/2006/relationships" r:id="rId1" tooltip="Ir 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1047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971550</xdr:colOff>
      <xdr:row>1</xdr:row>
      <xdr:rowOff>38100</xdr:rowOff>
    </xdr:from>
    <xdr:to>
      <xdr:col>16</xdr:col>
      <xdr:colOff>0</xdr:colOff>
      <xdr:row>1</xdr:row>
      <xdr:rowOff>276225</xdr:rowOff>
    </xdr:to>
    <xdr:pic>
      <xdr:nvPicPr>
        <xdr:cNvPr id="3" name="Picture 90" descr="MARROBLANC">
          <a:hlinkClick xmlns:r="http://schemas.openxmlformats.org/officeDocument/2006/relationships" r:id="rId3" tooltip="Ir 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58150" y="9525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161926</xdr:colOff>
      <xdr:row>1</xdr:row>
      <xdr:rowOff>38100</xdr:rowOff>
    </xdr:from>
    <xdr:to>
      <xdr:col>4</xdr:col>
      <xdr:colOff>85726</xdr:colOff>
      <xdr:row>1</xdr:row>
      <xdr:rowOff>295272</xdr:rowOff>
    </xdr:to>
    <xdr:pic>
      <xdr:nvPicPr>
        <xdr:cNvPr id="4" name="Picture 89" descr="MARROBLANC">
          <a:hlinkClick xmlns:r="http://schemas.openxmlformats.org/officeDocument/2006/relationships" r:id="rId5" tooltip="Volver 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561978" y="104773"/>
          <a:ext cx="257172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16</xdr:col>
      <xdr:colOff>162226</xdr:colOff>
      <xdr:row>0</xdr:row>
      <xdr:rowOff>47625</xdr:rowOff>
    </xdr:from>
    <xdr:ext cx="2758961" cy="501676"/>
    <xdr:sp macro="" textlink="">
      <xdr:nvSpPr>
        <xdr:cNvPr id="5" name="4 CuadroTexto"/>
        <xdr:cNvSpPr txBox="1"/>
      </xdr:nvSpPr>
      <xdr:spPr>
        <a:xfrm>
          <a:off x="8458501" y="47625"/>
          <a:ext cx="2758961" cy="501676"/>
        </a:xfrm>
        <a:prstGeom prst="rect">
          <a:avLst/>
        </a:prstGeom>
        <a:solidFill>
          <a:schemeClr val="bg2">
            <a:lumMod val="90000"/>
          </a:schemeClr>
        </a:solidFill>
        <a:ln w="25400">
          <a:solidFill>
            <a:schemeClr val="bg2">
              <a:lumMod val="1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ES" sz="1200" b="1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Usa esta hoja para calcular el </a:t>
          </a:r>
          <a:endParaRPr lang="es-ES" sz="1200" b="1" baseline="0">
            <a:solidFill>
              <a:sysClr val="windowText" lastClr="000000"/>
            </a:solidFill>
            <a:latin typeface="Segoe UI" pitchFamily="34" charset="0"/>
            <a:cs typeface="Segoe UI" pitchFamily="34" charset="0"/>
          </a:endParaRPr>
        </a:p>
        <a:p>
          <a:pPr algn="ctr"/>
          <a:r>
            <a:rPr lang="es-ES" sz="1200" b="1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rendimiento de un depósito a plazo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47625</xdr:rowOff>
    </xdr:from>
    <xdr:to>
      <xdr:col>3</xdr:col>
      <xdr:colOff>123825</xdr:colOff>
      <xdr:row>1</xdr:row>
      <xdr:rowOff>285750</xdr:rowOff>
    </xdr:to>
    <xdr:pic>
      <xdr:nvPicPr>
        <xdr:cNvPr id="2" name="Picture 89" descr="MARROBLANC">
          <a:hlinkClick xmlns:r="http://schemas.openxmlformats.org/officeDocument/2006/relationships" r:id="rId1" tooltip="Ir 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1047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971550</xdr:colOff>
      <xdr:row>1</xdr:row>
      <xdr:rowOff>38100</xdr:rowOff>
    </xdr:from>
    <xdr:to>
      <xdr:col>16</xdr:col>
      <xdr:colOff>0</xdr:colOff>
      <xdr:row>1</xdr:row>
      <xdr:rowOff>276225</xdr:rowOff>
    </xdr:to>
    <xdr:pic>
      <xdr:nvPicPr>
        <xdr:cNvPr id="3" name="Picture 90" descr="MARROBLANC">
          <a:hlinkClick xmlns:r="http://schemas.openxmlformats.org/officeDocument/2006/relationships" r:id="rId3" tooltip="Ir 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58150" y="9525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161926</xdr:colOff>
      <xdr:row>1</xdr:row>
      <xdr:rowOff>38100</xdr:rowOff>
    </xdr:from>
    <xdr:to>
      <xdr:col>4</xdr:col>
      <xdr:colOff>85726</xdr:colOff>
      <xdr:row>1</xdr:row>
      <xdr:rowOff>295272</xdr:rowOff>
    </xdr:to>
    <xdr:pic>
      <xdr:nvPicPr>
        <xdr:cNvPr id="4" name="Picture 89" descr="MARROBLANC">
          <a:hlinkClick xmlns:r="http://schemas.openxmlformats.org/officeDocument/2006/relationships" r:id="rId5" tooltip="Volver 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561978" y="104773"/>
          <a:ext cx="257172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16</xdr:col>
      <xdr:colOff>165092</xdr:colOff>
      <xdr:row>0</xdr:row>
      <xdr:rowOff>47625</xdr:rowOff>
    </xdr:from>
    <xdr:ext cx="3019929" cy="501676"/>
    <xdr:sp macro="" textlink="">
      <xdr:nvSpPr>
        <xdr:cNvPr id="5" name="4 CuadroTexto"/>
        <xdr:cNvSpPr txBox="1"/>
      </xdr:nvSpPr>
      <xdr:spPr>
        <a:xfrm>
          <a:off x="8461367" y="47625"/>
          <a:ext cx="3019929" cy="501676"/>
        </a:xfrm>
        <a:prstGeom prst="rect">
          <a:avLst/>
        </a:prstGeom>
        <a:solidFill>
          <a:schemeClr val="bg2">
            <a:lumMod val="90000"/>
          </a:schemeClr>
        </a:solidFill>
        <a:ln w="25400">
          <a:solidFill>
            <a:schemeClr val="bg2">
              <a:lumMod val="1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ES" sz="1200" b="1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Usa esta hoja para hacer una aplicación</a:t>
          </a:r>
          <a:endParaRPr lang="es-ES" sz="1200" b="1" baseline="0">
            <a:solidFill>
              <a:sysClr val="windowText" lastClr="000000"/>
            </a:solidFill>
            <a:latin typeface="Segoe UI" pitchFamily="34" charset="0"/>
            <a:cs typeface="Segoe UI" pitchFamily="34" charset="0"/>
          </a:endParaRPr>
        </a:p>
        <a:p>
          <a:pPr algn="ctr"/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práctica de la función Valor Futuro</a:t>
          </a:r>
          <a:endParaRPr lang="es-ES" sz="1200" b="1">
            <a:solidFill>
              <a:sysClr val="windowText" lastClr="000000"/>
            </a:solidFill>
            <a:latin typeface="Segoe UI" pitchFamily="34" charset="0"/>
            <a:cs typeface="Segoe UI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47625</xdr:rowOff>
    </xdr:from>
    <xdr:to>
      <xdr:col>3</xdr:col>
      <xdr:colOff>123825</xdr:colOff>
      <xdr:row>1</xdr:row>
      <xdr:rowOff>285750</xdr:rowOff>
    </xdr:to>
    <xdr:pic>
      <xdr:nvPicPr>
        <xdr:cNvPr id="2" name="Picture 89" descr="MARROBLANC">
          <a:hlinkClick xmlns:r="http://schemas.openxmlformats.org/officeDocument/2006/relationships" r:id="rId1" tooltip="Ir a HOJA ANTERI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1047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971550</xdr:colOff>
      <xdr:row>1</xdr:row>
      <xdr:rowOff>38100</xdr:rowOff>
    </xdr:from>
    <xdr:to>
      <xdr:col>16</xdr:col>
      <xdr:colOff>0</xdr:colOff>
      <xdr:row>1</xdr:row>
      <xdr:rowOff>276225</xdr:rowOff>
    </xdr:to>
    <xdr:pic>
      <xdr:nvPicPr>
        <xdr:cNvPr id="3" name="Picture 90" descr="MARROBLANC">
          <a:hlinkClick xmlns:r="http://schemas.openxmlformats.org/officeDocument/2006/relationships" r:id="rId3" tooltip="Ir a HOJA SIGUIEN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58150" y="9525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161926</xdr:colOff>
      <xdr:row>1</xdr:row>
      <xdr:rowOff>38100</xdr:rowOff>
    </xdr:from>
    <xdr:to>
      <xdr:col>4</xdr:col>
      <xdr:colOff>85726</xdr:colOff>
      <xdr:row>1</xdr:row>
      <xdr:rowOff>295272</xdr:rowOff>
    </xdr:to>
    <xdr:pic>
      <xdr:nvPicPr>
        <xdr:cNvPr id="4" name="Picture 89" descr="MARROBLANC">
          <a:hlinkClick xmlns:r="http://schemas.openxmlformats.org/officeDocument/2006/relationships" r:id="rId5" tooltip="Volver 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561978" y="104773"/>
          <a:ext cx="257172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16</xdr:col>
      <xdr:colOff>79074</xdr:colOff>
      <xdr:row>0</xdr:row>
      <xdr:rowOff>47625</xdr:rowOff>
    </xdr:from>
    <xdr:ext cx="3191964" cy="501676"/>
    <xdr:sp macro="" textlink="">
      <xdr:nvSpPr>
        <xdr:cNvPr id="6" name="5 CuadroTexto"/>
        <xdr:cNvSpPr txBox="1"/>
      </xdr:nvSpPr>
      <xdr:spPr>
        <a:xfrm>
          <a:off x="8375349" y="47625"/>
          <a:ext cx="3191964" cy="501676"/>
        </a:xfrm>
        <a:prstGeom prst="rect">
          <a:avLst/>
        </a:prstGeom>
        <a:solidFill>
          <a:schemeClr val="bg2">
            <a:lumMod val="90000"/>
          </a:schemeClr>
        </a:solidFill>
        <a:ln w="25400">
          <a:solidFill>
            <a:schemeClr val="bg2">
              <a:lumMod val="1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ES" sz="1200" b="1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Usa esta hoja para calcular</a:t>
          </a:r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 la rentabilidad</a:t>
          </a:r>
        </a:p>
        <a:p>
          <a:pPr algn="ctr"/>
          <a:r>
            <a:rPr lang="es-ES" sz="1200" b="1" baseline="0">
              <a:solidFill>
                <a:sysClr val="windowText" lastClr="000000"/>
              </a:solidFill>
              <a:latin typeface="Segoe UI" pitchFamily="34" charset="0"/>
              <a:cs typeface="Segoe UI" pitchFamily="34" charset="0"/>
            </a:rPr>
            <a:t>de una operación de compraventa </a:t>
          </a:r>
          <a:endParaRPr lang="es-ES" sz="1200" b="1">
            <a:solidFill>
              <a:sysClr val="windowText" lastClr="000000"/>
            </a:solidFill>
            <a:latin typeface="Segoe UI" pitchFamily="34" charset="0"/>
            <a:cs typeface="Segoe UI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3"/>
    <pageSetUpPr fitToPage="1"/>
  </sheetPr>
  <dimension ref="A1:AH435"/>
  <sheetViews>
    <sheetView showGridLines="0" showRowColHeaders="0" showZeros="0" showOutlineSymbols="0" topLeftCell="B1" zoomScale="75" zoomScaleNormal="75" workbookViewId="0">
      <pane xSplit="48" topLeftCell="AX1" activePane="topRight" state="frozen"/>
      <selection activeCell="B1" sqref="B1"/>
      <selection pane="topRight" activeCell="A6" sqref="A6"/>
    </sheetView>
  </sheetViews>
  <sheetFormatPr baseColWidth="10" defaultRowHeight="12.75"/>
  <cols>
    <col min="1" max="1" width="11.42578125" hidden="1" customWidth="1"/>
    <col min="2" max="2" width="3.5703125" customWidth="1"/>
    <col min="3" max="4" width="5.7109375" customWidth="1"/>
    <col min="5" max="6" width="3.5703125" customWidth="1"/>
    <col min="7" max="7" width="16.140625" bestFit="1" customWidth="1"/>
    <col min="9" max="9" width="13.28515625" bestFit="1" customWidth="1"/>
    <col min="10" max="12" width="8.7109375" customWidth="1"/>
    <col min="13" max="13" width="15.7109375" customWidth="1"/>
    <col min="16" max="16" width="19.28515625" customWidth="1"/>
    <col min="18" max="22" width="16.42578125" customWidth="1"/>
  </cols>
  <sheetData>
    <row r="1" spans="2:22">
      <c r="B1" s="1"/>
      <c r="C1" s="1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"/>
      <c r="T1" s="1"/>
      <c r="U1" s="1"/>
      <c r="V1" s="1"/>
    </row>
    <row r="2" spans="2:22">
      <c r="B2" s="1"/>
      <c r="C2" s="1"/>
      <c r="D2" s="689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689"/>
      <c r="T2" s="689"/>
      <c r="U2" s="1"/>
      <c r="V2" s="1"/>
    </row>
    <row r="3" spans="2:22">
      <c r="B3" s="1"/>
      <c r="C3" s="1"/>
      <c r="D3" s="689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689"/>
      <c r="T3" s="689"/>
      <c r="U3" s="1"/>
      <c r="V3" s="1"/>
    </row>
    <row r="4" spans="2:22">
      <c r="B4" s="1"/>
      <c r="C4" s="1"/>
      <c r="D4" s="689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689"/>
      <c r="T4" s="689"/>
      <c r="U4" s="1"/>
      <c r="V4" s="1"/>
    </row>
    <row r="5" spans="2:22">
      <c r="B5" s="1"/>
      <c r="C5" s="1"/>
      <c r="D5" s="689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689"/>
      <c r="T5" s="689"/>
      <c r="U5" s="1"/>
      <c r="V5" s="1"/>
    </row>
    <row r="6" spans="2:22">
      <c r="B6" s="1"/>
      <c r="C6" s="1"/>
      <c r="D6" s="689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689"/>
      <c r="T6" s="689"/>
      <c r="U6" s="1"/>
      <c r="V6" s="1"/>
    </row>
    <row r="7" spans="2:22">
      <c r="B7" s="1"/>
      <c r="C7" s="1"/>
      <c r="D7" s="689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689"/>
      <c r="T7" s="689"/>
      <c r="U7" s="1"/>
      <c r="V7" s="1"/>
    </row>
    <row r="8" spans="2:22">
      <c r="B8" s="1"/>
      <c r="C8" s="1"/>
      <c r="D8" s="689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689"/>
      <c r="T8" s="689"/>
      <c r="U8" s="1"/>
      <c r="V8" s="1"/>
    </row>
    <row r="9" spans="2:22">
      <c r="B9" s="1"/>
      <c r="C9" s="1"/>
      <c r="D9" s="689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689"/>
      <c r="T9" s="689"/>
      <c r="U9" s="1"/>
      <c r="V9" s="1"/>
    </row>
    <row r="10" spans="2:22" ht="13.5" thickBot="1">
      <c r="B10" s="1"/>
      <c r="C10" s="1"/>
      <c r="D10" s="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"/>
      <c r="T10" s="1"/>
      <c r="U10" s="1"/>
      <c r="V10" s="1"/>
    </row>
    <row r="11" spans="2:22" ht="24.95" customHeight="1" thickTop="1">
      <c r="B11" s="1"/>
      <c r="C11" s="1"/>
      <c r="D11" s="1"/>
      <c r="E11" s="11"/>
      <c r="F11" s="11"/>
      <c r="G11" s="730" t="s">
        <v>456</v>
      </c>
      <c r="H11" s="731"/>
      <c r="I11" s="731"/>
      <c r="J11" s="731"/>
      <c r="K11" s="731"/>
      <c r="L11" s="731"/>
      <c r="M11" s="731"/>
      <c r="N11" s="731"/>
      <c r="O11" s="731"/>
      <c r="P11" s="731"/>
      <c r="Q11" s="732"/>
      <c r="R11" s="11"/>
      <c r="S11" s="1"/>
      <c r="T11" s="1"/>
      <c r="U11" s="1"/>
      <c r="V11" s="1"/>
    </row>
    <row r="12" spans="2:22" ht="24.95" customHeight="1">
      <c r="B12" s="1"/>
      <c r="C12" s="1"/>
      <c r="D12" s="1"/>
      <c r="E12" s="11"/>
      <c r="F12" s="11"/>
      <c r="G12" s="733"/>
      <c r="H12" s="734"/>
      <c r="I12" s="734"/>
      <c r="J12" s="734"/>
      <c r="K12" s="734"/>
      <c r="L12" s="734"/>
      <c r="M12" s="734"/>
      <c r="N12" s="734"/>
      <c r="O12" s="734"/>
      <c r="P12" s="734"/>
      <c r="Q12" s="735"/>
      <c r="R12" s="11"/>
      <c r="S12" s="1"/>
      <c r="T12" s="1"/>
      <c r="U12" s="1"/>
      <c r="V12" s="1"/>
    </row>
    <row r="13" spans="2:22" ht="27.95" customHeight="1" thickBot="1">
      <c r="B13" s="1"/>
      <c r="C13" s="1"/>
      <c r="D13" s="1"/>
      <c r="E13" s="11"/>
      <c r="F13" s="11"/>
      <c r="G13" s="736" t="s">
        <v>508</v>
      </c>
      <c r="H13" s="737"/>
      <c r="I13" s="737"/>
      <c r="J13" s="737"/>
      <c r="K13" s="737"/>
      <c r="L13" s="737"/>
      <c r="M13" s="737"/>
      <c r="N13" s="737"/>
      <c r="O13" s="737"/>
      <c r="P13" s="737"/>
      <c r="Q13" s="738"/>
      <c r="R13" s="11"/>
      <c r="S13" s="1"/>
      <c r="T13" s="1"/>
      <c r="U13" s="1"/>
      <c r="V13" s="1"/>
    </row>
    <row r="14" spans="2:22" ht="11.1" customHeight="1" thickTop="1">
      <c r="B14" s="1"/>
      <c r="C14" s="1"/>
      <c r="D14" s="689"/>
      <c r="E14" s="307"/>
      <c r="F14" s="307"/>
      <c r="G14" s="690"/>
      <c r="H14" s="691"/>
      <c r="I14" s="691"/>
      <c r="J14" s="691"/>
      <c r="K14" s="691"/>
      <c r="L14" s="691"/>
      <c r="M14" s="691"/>
      <c r="N14" s="691"/>
      <c r="O14" s="691"/>
      <c r="P14" s="691"/>
      <c r="Q14" s="692"/>
      <c r="R14" s="307"/>
      <c r="S14" s="689"/>
      <c r="T14" s="689"/>
      <c r="U14" s="1"/>
      <c r="V14" s="1"/>
    </row>
    <row r="15" spans="2:22" ht="11.1" customHeight="1">
      <c r="B15" s="1"/>
      <c r="C15" s="1"/>
      <c r="D15" s="689"/>
      <c r="E15" s="307"/>
      <c r="F15" s="307"/>
      <c r="G15" s="690"/>
      <c r="H15" s="691"/>
      <c r="I15" s="691"/>
      <c r="J15" s="691"/>
      <c r="K15" s="691"/>
      <c r="L15" s="691"/>
      <c r="M15" s="691"/>
      <c r="N15" s="691"/>
      <c r="O15" s="691"/>
      <c r="P15" s="691"/>
      <c r="Q15" s="692"/>
      <c r="R15" s="307"/>
      <c r="S15" s="689"/>
      <c r="T15" s="689"/>
      <c r="U15" s="1"/>
      <c r="V15" s="1"/>
    </row>
    <row r="16" spans="2:22" ht="11.1" customHeight="1">
      <c r="B16" s="1"/>
      <c r="C16" s="1"/>
      <c r="D16" s="689"/>
      <c r="E16" s="307"/>
      <c r="F16" s="307"/>
      <c r="G16" s="690"/>
      <c r="H16" s="691"/>
      <c r="I16" s="691"/>
      <c r="J16" s="691"/>
      <c r="K16" s="691"/>
      <c r="L16" s="691"/>
      <c r="M16" s="691"/>
      <c r="N16" s="691"/>
      <c r="O16" s="691"/>
      <c r="P16" s="691"/>
      <c r="Q16" s="692"/>
      <c r="R16" s="307"/>
      <c r="S16" s="689"/>
      <c r="T16" s="689"/>
      <c r="U16" s="1"/>
      <c r="V16" s="1"/>
    </row>
    <row r="17" spans="2:22" ht="11.1" customHeight="1">
      <c r="B17" s="1"/>
      <c r="C17" s="1"/>
      <c r="D17" s="689"/>
      <c r="E17" s="307"/>
      <c r="F17" s="307"/>
      <c r="G17" s="690"/>
      <c r="H17" s="691"/>
      <c r="I17" s="691"/>
      <c r="J17" s="691"/>
      <c r="K17" s="691"/>
      <c r="L17" s="691"/>
      <c r="M17" s="691"/>
      <c r="N17" s="691"/>
      <c r="O17" s="691"/>
      <c r="P17" s="691"/>
      <c r="Q17" s="692"/>
      <c r="R17" s="307"/>
      <c r="S17" s="689"/>
      <c r="T17" s="689"/>
      <c r="U17" s="1"/>
      <c r="V17" s="1"/>
    </row>
    <row r="18" spans="2:22" ht="11.1" customHeight="1">
      <c r="B18" s="1"/>
      <c r="C18" s="1"/>
      <c r="D18" s="689"/>
      <c r="E18" s="307"/>
      <c r="F18" s="307"/>
      <c r="G18" s="693"/>
      <c r="H18" s="694"/>
      <c r="I18" s="694"/>
      <c r="J18" s="694"/>
      <c r="K18" s="694"/>
      <c r="L18" s="694"/>
      <c r="M18" s="694"/>
      <c r="N18" s="694"/>
      <c r="O18" s="694"/>
      <c r="P18" s="694"/>
      <c r="Q18" s="695"/>
      <c r="R18" s="307"/>
      <c r="S18" s="689"/>
      <c r="T18" s="689"/>
      <c r="U18" s="1"/>
      <c r="V18" s="1"/>
    </row>
    <row r="19" spans="2:22">
      <c r="B19" s="1"/>
      <c r="C19" s="1"/>
      <c r="D19" s="689"/>
      <c r="E19" s="307"/>
      <c r="F19" s="307"/>
      <c r="G19" s="696"/>
      <c r="H19" s="697"/>
      <c r="I19" s="697"/>
      <c r="J19" s="697"/>
      <c r="K19" s="698"/>
      <c r="L19" s="698"/>
      <c r="M19" s="697"/>
      <c r="N19" s="697"/>
      <c r="O19" s="697"/>
      <c r="P19" s="697"/>
      <c r="Q19" s="699"/>
      <c r="R19" s="307"/>
      <c r="S19" s="689"/>
      <c r="T19" s="689"/>
      <c r="U19" s="1"/>
      <c r="V19" s="1"/>
    </row>
    <row r="20" spans="2:22" ht="15">
      <c r="B20" s="1"/>
      <c r="C20" s="1"/>
      <c r="D20" s="689"/>
      <c r="E20" s="307"/>
      <c r="F20" s="307"/>
      <c r="G20" s="739" t="s">
        <v>486</v>
      </c>
      <c r="H20" s="740"/>
      <c r="I20" s="740"/>
      <c r="J20" s="740"/>
      <c r="K20" s="740"/>
      <c r="L20" s="740"/>
      <c r="M20" s="740"/>
      <c r="N20" s="740"/>
      <c r="O20" s="740"/>
      <c r="P20" s="740"/>
      <c r="Q20" s="741"/>
      <c r="R20" s="307"/>
      <c r="S20" s="689"/>
      <c r="T20" s="689"/>
      <c r="U20" s="1"/>
      <c r="V20" s="1"/>
    </row>
    <row r="21" spans="2:22" ht="8.1" customHeight="1">
      <c r="B21" s="1"/>
      <c r="C21" s="1"/>
      <c r="D21" s="689"/>
      <c r="E21" s="307"/>
      <c r="F21" s="307"/>
      <c r="G21" s="700"/>
      <c r="H21" s="701"/>
      <c r="I21" s="701"/>
      <c r="J21" s="701"/>
      <c r="K21" s="701"/>
      <c r="L21" s="701"/>
      <c r="M21" s="701"/>
      <c r="N21" s="701"/>
      <c r="O21" s="701"/>
      <c r="P21" s="701"/>
      <c r="Q21" s="702"/>
      <c r="R21" s="307"/>
      <c r="S21" s="689"/>
      <c r="T21" s="689"/>
      <c r="U21" s="1"/>
      <c r="V21" s="1"/>
    </row>
    <row r="22" spans="2:22" ht="15">
      <c r="B22" s="1"/>
      <c r="C22" s="1"/>
      <c r="D22" s="689"/>
      <c r="E22" s="307"/>
      <c r="F22" s="307"/>
      <c r="G22" s="739" t="s">
        <v>59</v>
      </c>
      <c r="H22" s="740"/>
      <c r="I22" s="740"/>
      <c r="J22" s="740"/>
      <c r="K22" s="740"/>
      <c r="L22" s="740"/>
      <c r="M22" s="740"/>
      <c r="N22" s="740"/>
      <c r="O22" s="740"/>
      <c r="P22" s="740"/>
      <c r="Q22" s="741"/>
      <c r="R22" s="307"/>
      <c r="S22" s="689"/>
      <c r="T22" s="689"/>
      <c r="U22" s="1"/>
      <c r="V22" s="1"/>
    </row>
    <row r="23" spans="2:22" ht="14.25">
      <c r="B23" s="1"/>
      <c r="C23" s="1"/>
      <c r="D23" s="689"/>
      <c r="E23" s="307"/>
      <c r="F23" s="307"/>
      <c r="G23" s="703"/>
      <c r="H23" s="704"/>
      <c r="I23" s="704"/>
      <c r="J23" s="704"/>
      <c r="K23" s="704"/>
      <c r="L23" s="704"/>
      <c r="M23" s="704"/>
      <c r="N23" s="704"/>
      <c r="O23" s="704"/>
      <c r="P23" s="704"/>
      <c r="Q23" s="705"/>
      <c r="R23" s="307"/>
      <c r="S23" s="689"/>
      <c r="T23" s="689"/>
      <c r="U23" s="1"/>
      <c r="V23" s="1"/>
    </row>
    <row r="24" spans="2:22" ht="11.1" customHeight="1">
      <c r="B24" s="1"/>
      <c r="C24" s="1"/>
      <c r="D24" s="689"/>
      <c r="E24" s="307"/>
      <c r="F24" s="307"/>
      <c r="G24" s="706"/>
      <c r="H24" s="707"/>
      <c r="I24" s="707"/>
      <c r="J24" s="707"/>
      <c r="K24" s="708"/>
      <c r="L24" s="708"/>
      <c r="M24" s="707"/>
      <c r="N24" s="707"/>
      <c r="O24" s="707"/>
      <c r="P24" s="707"/>
      <c r="Q24" s="709"/>
      <c r="R24" s="307"/>
      <c r="S24" s="689"/>
      <c r="T24" s="689"/>
      <c r="U24" s="1"/>
      <c r="V24" s="1"/>
    </row>
    <row r="25" spans="2:22" ht="11.1" customHeight="1">
      <c r="B25" s="1"/>
      <c r="C25" s="1"/>
      <c r="D25" s="689"/>
      <c r="E25" s="307"/>
      <c r="F25" s="307"/>
      <c r="G25" s="690"/>
      <c r="H25" s="691"/>
      <c r="I25" s="691"/>
      <c r="J25" s="691"/>
      <c r="K25" s="691"/>
      <c r="L25" s="691"/>
      <c r="M25" s="691"/>
      <c r="N25" s="691"/>
      <c r="O25" s="691"/>
      <c r="P25" s="691"/>
      <c r="Q25" s="692"/>
      <c r="R25" s="307"/>
      <c r="S25" s="689"/>
      <c r="T25" s="689"/>
      <c r="U25" s="1"/>
      <c r="V25" s="1"/>
    </row>
    <row r="26" spans="2:22" ht="11.1" customHeight="1">
      <c r="B26" s="1"/>
      <c r="C26" s="1"/>
      <c r="D26" s="689"/>
      <c r="E26" s="307"/>
      <c r="F26" s="307"/>
      <c r="G26" s="690"/>
      <c r="H26" s="691"/>
      <c r="I26" s="691"/>
      <c r="J26" s="691"/>
      <c r="K26" s="691"/>
      <c r="L26" s="691"/>
      <c r="M26" s="691"/>
      <c r="N26" s="691"/>
      <c r="O26" s="691"/>
      <c r="P26" s="691"/>
      <c r="Q26" s="692"/>
      <c r="R26" s="307"/>
      <c r="S26" s="689"/>
      <c r="T26" s="689"/>
      <c r="U26" s="1"/>
      <c r="V26" s="1"/>
    </row>
    <row r="27" spans="2:22" ht="11.1" customHeight="1">
      <c r="B27" s="1"/>
      <c r="C27" s="1"/>
      <c r="D27" s="689"/>
      <c r="E27" s="307"/>
      <c r="F27" s="307"/>
      <c r="G27" s="690"/>
      <c r="H27" s="691"/>
      <c r="I27" s="691"/>
      <c r="J27" s="691"/>
      <c r="K27" s="691"/>
      <c r="L27" s="691"/>
      <c r="M27" s="691"/>
      <c r="N27" s="691"/>
      <c r="O27" s="691"/>
      <c r="P27" s="691"/>
      <c r="Q27" s="692"/>
      <c r="R27" s="307"/>
      <c r="S27" s="689"/>
      <c r="T27" s="689"/>
      <c r="U27" s="1"/>
      <c r="V27" s="1"/>
    </row>
    <row r="28" spans="2:22" ht="11.1" customHeight="1">
      <c r="B28" s="1"/>
      <c r="C28" s="1"/>
      <c r="D28" s="689"/>
      <c r="E28" s="710"/>
      <c r="F28" s="710"/>
      <c r="G28" s="711"/>
      <c r="H28" s="712"/>
      <c r="I28" s="712"/>
      <c r="J28" s="712"/>
      <c r="K28" s="712"/>
      <c r="L28" s="712"/>
      <c r="M28" s="712"/>
      <c r="N28" s="712"/>
      <c r="O28" s="712"/>
      <c r="P28" s="712"/>
      <c r="Q28" s="713"/>
      <c r="R28" s="307"/>
      <c r="S28" s="689"/>
      <c r="T28" s="689"/>
      <c r="U28" s="1"/>
      <c r="V28" s="1"/>
    </row>
    <row r="29" spans="2:22" ht="11.1" customHeight="1" thickBot="1">
      <c r="B29" s="1"/>
      <c r="C29" s="1"/>
      <c r="D29" s="689"/>
      <c r="E29" s="710"/>
      <c r="F29" s="710"/>
      <c r="G29" s="711"/>
      <c r="H29" s="712"/>
      <c r="I29" s="712"/>
      <c r="J29" s="712"/>
      <c r="K29" s="712"/>
      <c r="L29" s="712"/>
      <c r="M29" s="712"/>
      <c r="N29" s="712"/>
      <c r="O29" s="712"/>
      <c r="P29" s="712"/>
      <c r="Q29" s="713"/>
      <c r="R29" s="307"/>
      <c r="S29" s="689"/>
      <c r="T29" s="689"/>
      <c r="U29" s="1"/>
      <c r="V29" s="1"/>
    </row>
    <row r="30" spans="2:22" ht="15" customHeight="1" thickTop="1">
      <c r="B30" s="1"/>
      <c r="C30" s="1"/>
      <c r="D30" s="1"/>
      <c r="E30" s="225"/>
      <c r="F30" s="225"/>
      <c r="G30" s="742" t="s">
        <v>186</v>
      </c>
      <c r="H30" s="743"/>
      <c r="I30" s="744"/>
      <c r="J30" s="227"/>
      <c r="K30" s="227"/>
      <c r="L30" s="227"/>
      <c r="M30" s="227"/>
      <c r="N30" s="227"/>
      <c r="O30" s="742" t="s">
        <v>187</v>
      </c>
      <c r="P30" s="743"/>
      <c r="Q30" s="744"/>
      <c r="R30" s="11"/>
      <c r="S30" s="1"/>
      <c r="T30" s="1"/>
      <c r="U30" s="1"/>
      <c r="V30" s="1"/>
    </row>
    <row r="31" spans="2:22" ht="15" customHeight="1" thickBot="1">
      <c r="B31" s="1"/>
      <c r="C31" s="1"/>
      <c r="D31" s="1"/>
      <c r="E31" s="225"/>
      <c r="F31" s="225"/>
      <c r="G31" s="745"/>
      <c r="H31" s="746"/>
      <c r="I31" s="747"/>
      <c r="J31" s="226"/>
      <c r="K31" s="226"/>
      <c r="L31" s="226"/>
      <c r="M31" s="226"/>
      <c r="N31" s="226"/>
      <c r="O31" s="745"/>
      <c r="P31" s="746"/>
      <c r="Q31" s="747"/>
      <c r="R31" s="11"/>
      <c r="S31" s="1"/>
      <c r="T31" s="1"/>
      <c r="U31" s="1"/>
      <c r="V31" s="1"/>
    </row>
    <row r="32" spans="2:22" ht="15" thickTop="1">
      <c r="B32" s="1"/>
      <c r="C32" s="1"/>
      <c r="D32" s="1"/>
      <c r="E32" s="225"/>
      <c r="F32" s="225"/>
      <c r="G32" s="228"/>
      <c r="H32" s="228"/>
      <c r="I32" s="229"/>
      <c r="J32" s="229"/>
      <c r="K32" s="229"/>
      <c r="L32" s="229"/>
      <c r="M32" s="229"/>
      <c r="N32" s="229"/>
      <c r="O32" s="228"/>
      <c r="P32" s="228"/>
      <c r="Q32" s="228"/>
      <c r="R32" s="11"/>
      <c r="S32" s="1"/>
      <c r="T32" s="1"/>
      <c r="U32" s="1"/>
      <c r="V32" s="1"/>
    </row>
    <row r="33" spans="2:22" ht="20.25">
      <c r="B33" s="1"/>
      <c r="C33" s="1"/>
      <c r="D33" s="1"/>
      <c r="E33" s="225"/>
      <c r="F33" s="225"/>
      <c r="G33" s="230"/>
      <c r="H33" s="230"/>
      <c r="I33" s="231"/>
      <c r="J33" s="231"/>
      <c r="K33" s="231"/>
      <c r="L33" s="231"/>
      <c r="M33" s="231"/>
      <c r="N33" s="231"/>
      <c r="O33" s="230"/>
      <c r="P33" s="232"/>
      <c r="Q33" s="230"/>
      <c r="R33" s="11"/>
      <c r="S33" s="1"/>
      <c r="T33" s="1"/>
      <c r="U33" s="1"/>
      <c r="V33" s="1"/>
    </row>
    <row r="34" spans="2:22" ht="14.25">
      <c r="B34" s="1"/>
      <c r="C34" s="1"/>
      <c r="D34" s="1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11"/>
      <c r="S34" s="1"/>
      <c r="T34" s="1"/>
      <c r="U34" s="1"/>
      <c r="V34" s="1"/>
    </row>
    <row r="35" spans="2:22" ht="14.25">
      <c r="B35" s="1"/>
      <c r="C35" s="1"/>
      <c r="D35" s="1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11"/>
      <c r="S35" s="1"/>
      <c r="T35" s="1"/>
      <c r="U35" s="1"/>
      <c r="V35" s="1"/>
    </row>
    <row r="36" spans="2:22">
      <c r="B36" s="1"/>
      <c r="C36" s="1"/>
      <c r="D36" s="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"/>
      <c r="T36" s="1"/>
      <c r="U36" s="1"/>
      <c r="V36" s="1"/>
    </row>
    <row r="37" spans="2:22">
      <c r="B37" s="1"/>
      <c r="C37" s="1"/>
      <c r="D37" s="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"/>
      <c r="T37" s="1"/>
      <c r="U37" s="1"/>
      <c r="V37" s="1"/>
    </row>
    <row r="38" spans="2:22">
      <c r="B38" s="1"/>
      <c r="C38" s="1"/>
      <c r="D38" s="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"/>
      <c r="T38" s="1"/>
      <c r="U38" s="1"/>
      <c r="V38" s="1"/>
    </row>
    <row r="39" spans="2:22">
      <c r="B39" s="1"/>
      <c r="C39" s="1"/>
      <c r="D39" s="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"/>
      <c r="T39" s="1"/>
      <c r="U39" s="1"/>
      <c r="V39" s="1"/>
    </row>
    <row r="40" spans="2:22">
      <c r="B40" s="1"/>
      <c r="C40" s="1"/>
      <c r="D40" s="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"/>
      <c r="T40" s="1"/>
      <c r="U40" s="1"/>
      <c r="V40" s="1"/>
    </row>
    <row r="41" spans="2:22">
      <c r="B41" s="1"/>
      <c r="C41" s="1"/>
      <c r="D41" s="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"/>
      <c r="T41" s="1"/>
      <c r="U41" s="1"/>
      <c r="V41" s="1"/>
    </row>
    <row r="42" spans="2:22">
      <c r="B42" s="1"/>
      <c r="C42" s="1"/>
      <c r="D42" s="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"/>
      <c r="T42" s="1"/>
      <c r="U42" s="1"/>
      <c r="V42" s="1"/>
    </row>
    <row r="43" spans="2:22">
      <c r="B43" s="1"/>
      <c r="C43" s="1"/>
      <c r="D43" s="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"/>
      <c r="T43" s="1"/>
      <c r="U43" s="1"/>
      <c r="V43" s="1"/>
    </row>
    <row r="44" spans="2:22">
      <c r="B44" s="1"/>
      <c r="C44" s="1"/>
      <c r="D44" s="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"/>
      <c r="T44" s="1"/>
      <c r="U44" s="1"/>
      <c r="V44" s="1"/>
    </row>
    <row r="45" spans="2:22">
      <c r="B45" s="1"/>
      <c r="C45" s="1"/>
      <c r="D45" s="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"/>
      <c r="T45" s="1"/>
      <c r="U45" s="1"/>
      <c r="V45" s="1"/>
    </row>
    <row r="46" spans="2:22">
      <c r="B46" s="1"/>
      <c r="C46" s="1"/>
      <c r="D46" s="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"/>
      <c r="T46" s="1"/>
      <c r="U46" s="1"/>
      <c r="V46" s="1"/>
    </row>
    <row r="47" spans="2:22">
      <c r="B47" s="1"/>
      <c r="C47" s="1"/>
      <c r="D47" s="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"/>
      <c r="T47" s="1"/>
      <c r="U47" s="1"/>
      <c r="V47" s="1"/>
    </row>
    <row r="48" spans="2:22">
      <c r="B48" s="1"/>
      <c r="C48" s="1"/>
      <c r="D48" s="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"/>
      <c r="T48" s="1"/>
      <c r="U48" s="1"/>
      <c r="V48" s="1"/>
    </row>
    <row r="49" spans="2:22">
      <c r="B49" s="1"/>
      <c r="C49" s="1"/>
      <c r="D49" s="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"/>
      <c r="T49" s="1"/>
      <c r="U49" s="1"/>
      <c r="V49" s="1"/>
    </row>
    <row r="50" spans="2:22">
      <c r="B50" s="1"/>
      <c r="C50" s="1"/>
      <c r="D50" s="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"/>
      <c r="T50" s="1"/>
      <c r="U50" s="1"/>
      <c r="V50" s="1"/>
    </row>
    <row r="51" spans="2:22">
      <c r="B51" s="1"/>
      <c r="C51" s="1"/>
      <c r="D51" s="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"/>
      <c r="T51" s="1"/>
      <c r="U51" s="1"/>
      <c r="V51" s="1"/>
    </row>
    <row r="52" spans="2:22">
      <c r="B52" s="1"/>
      <c r="C52" s="1"/>
      <c r="D52" s="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"/>
      <c r="T52" s="1"/>
      <c r="U52" s="1"/>
      <c r="V52" s="1"/>
    </row>
    <row r="53" spans="2:22">
      <c r="B53" s="1"/>
      <c r="C53" s="1"/>
      <c r="D53" s="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"/>
      <c r="T53" s="1"/>
      <c r="U53" s="1"/>
      <c r="V53" s="1"/>
    </row>
    <row r="54" spans="2:22">
      <c r="B54" s="1"/>
      <c r="C54" s="1"/>
      <c r="D54" s="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"/>
      <c r="T54" s="1"/>
      <c r="U54" s="1"/>
      <c r="V54" s="1"/>
    </row>
    <row r="55" spans="2:22">
      <c r="B55" s="1"/>
      <c r="C55" s="1"/>
      <c r="D55" s="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"/>
      <c r="T55" s="1"/>
      <c r="U55" s="1"/>
      <c r="V55" s="1"/>
    </row>
    <row r="56" spans="2:22">
      <c r="B56" s="1"/>
      <c r="C56" s="1"/>
      <c r="D56" s="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"/>
      <c r="T56" s="1"/>
      <c r="U56" s="1"/>
      <c r="V56" s="1"/>
    </row>
    <row r="57" spans="2:22">
      <c r="B57" s="1"/>
      <c r="C57" s="1"/>
      <c r="D57" s="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"/>
      <c r="T57" s="1"/>
      <c r="U57" s="1"/>
      <c r="V57" s="1"/>
    </row>
    <row r="58" spans="2:22">
      <c r="B58" s="1"/>
      <c r="C58" s="1"/>
      <c r="D58" s="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"/>
      <c r="T58" s="1"/>
      <c r="U58" s="1"/>
      <c r="V58" s="1"/>
    </row>
    <row r="59" spans="2:22">
      <c r="B59" s="1"/>
      <c r="C59" s="1"/>
      <c r="D59" s="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"/>
      <c r="T59" s="1"/>
      <c r="U59" s="1"/>
      <c r="V59" s="1"/>
    </row>
    <row r="60" spans="2:22">
      <c r="B60" s="1"/>
      <c r="C60" s="1"/>
      <c r="D60" s="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"/>
      <c r="T60" s="1"/>
      <c r="U60" s="1"/>
      <c r="V60" s="1"/>
    </row>
    <row r="61" spans="2:22">
      <c r="B61" s="1"/>
      <c r="C61" s="1"/>
      <c r="D61" s="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"/>
      <c r="T61" s="1"/>
      <c r="U61" s="1"/>
      <c r="V61" s="1"/>
    </row>
    <row r="62" spans="2:22">
      <c r="B62" s="1"/>
      <c r="C62" s="1"/>
      <c r="D62" s="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"/>
      <c r="T62" s="1"/>
      <c r="U62" s="1"/>
      <c r="V62" s="1"/>
    </row>
    <row r="63" spans="2:22"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"/>
      <c r="T63" s="1"/>
      <c r="U63" s="1"/>
      <c r="V63" s="1"/>
    </row>
    <row r="64" spans="2:22">
      <c r="B64" s="1"/>
      <c r="C64" s="1"/>
      <c r="D64" s="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"/>
      <c r="T64" s="1"/>
      <c r="U64" s="1"/>
      <c r="V64" s="1"/>
    </row>
    <row r="65" spans="2:22">
      <c r="B65" s="1"/>
      <c r="C65" s="1"/>
      <c r="D65" s="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"/>
      <c r="T65" s="1"/>
      <c r="U65" s="1"/>
      <c r="V65" s="1"/>
    </row>
    <row r="66" spans="2:22">
      <c r="B66" s="1"/>
      <c r="C66" s="1"/>
      <c r="D66" s="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"/>
      <c r="T66" s="1"/>
      <c r="U66" s="1"/>
      <c r="V66" s="1"/>
    </row>
    <row r="67" spans="2:22">
      <c r="B67" s="1"/>
      <c r="C67" s="1"/>
      <c r="D67" s="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"/>
      <c r="T67" s="1"/>
      <c r="U67" s="1"/>
      <c r="V67" s="1"/>
    </row>
    <row r="68" spans="2:22">
      <c r="B68" s="1"/>
      <c r="C68" s="1"/>
      <c r="D68" s="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"/>
      <c r="T68" s="1"/>
      <c r="U68" s="1"/>
      <c r="V68" s="1"/>
    </row>
    <row r="69" spans="2:22">
      <c r="B69" s="1"/>
      <c r="C69" s="1"/>
      <c r="D69" s="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"/>
      <c r="T69" s="1"/>
      <c r="U69" s="1"/>
      <c r="V69" s="1"/>
    </row>
    <row r="70" spans="2:22">
      <c r="B70" s="1"/>
      <c r="C70" s="1"/>
      <c r="D70" s="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"/>
      <c r="T70" s="1"/>
      <c r="U70" s="1"/>
      <c r="V70" s="1"/>
    </row>
    <row r="71" spans="2:22">
      <c r="B71" s="1"/>
      <c r="C71" s="1"/>
      <c r="D71" s="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"/>
      <c r="T71" s="1"/>
      <c r="U71" s="1"/>
      <c r="V71" s="1"/>
    </row>
    <row r="72" spans="2:22">
      <c r="B72" s="1"/>
      <c r="C72" s="1"/>
      <c r="D72" s="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"/>
      <c r="T72" s="1"/>
      <c r="U72" s="1"/>
      <c r="V72" s="1"/>
    </row>
    <row r="73" spans="2:22">
      <c r="B73" s="1"/>
      <c r="C73" s="1"/>
      <c r="D73" s="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"/>
      <c r="T73" s="1"/>
      <c r="U73" s="1"/>
      <c r="V73" s="1"/>
    </row>
    <row r="74" spans="2:22">
      <c r="B74" s="1"/>
      <c r="C74" s="1"/>
      <c r="D74" s="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"/>
      <c r="T74" s="1"/>
      <c r="U74" s="1"/>
      <c r="V74" s="1"/>
    </row>
    <row r="75" spans="2:22">
      <c r="B75" s="1"/>
      <c r="C75" s="1"/>
      <c r="D75" s="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"/>
      <c r="T75" s="1"/>
      <c r="U75" s="1"/>
      <c r="V75" s="1"/>
    </row>
    <row r="76" spans="2:22">
      <c r="B76" s="1"/>
      <c r="C76" s="1"/>
      <c r="D76" s="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"/>
      <c r="T76" s="1"/>
      <c r="U76" s="1"/>
      <c r="V76" s="1"/>
    </row>
    <row r="77" spans="2:22">
      <c r="B77" s="1"/>
      <c r="C77" s="1"/>
      <c r="D77" s="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"/>
      <c r="T77" s="1"/>
      <c r="U77" s="1"/>
      <c r="V77" s="1"/>
    </row>
    <row r="78" spans="2:22">
      <c r="B78" s="1"/>
      <c r="C78" s="1"/>
      <c r="D78" s="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"/>
      <c r="T78" s="1"/>
      <c r="U78" s="1"/>
      <c r="V78" s="1"/>
    </row>
    <row r="79" spans="2:22">
      <c r="B79" s="1"/>
      <c r="C79" s="1"/>
      <c r="D79" s="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"/>
      <c r="T79" s="1"/>
      <c r="U79" s="1"/>
      <c r="V79" s="1"/>
    </row>
    <row r="80" spans="2:22">
      <c r="B80" s="1"/>
      <c r="C80" s="1"/>
      <c r="D80" s="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"/>
      <c r="T80" s="1"/>
      <c r="U80" s="1"/>
      <c r="V80" s="1"/>
    </row>
    <row r="81" spans="2:22">
      <c r="B81" s="1"/>
      <c r="C81" s="1"/>
      <c r="D81" s="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"/>
      <c r="T81" s="1"/>
      <c r="U81" s="1"/>
      <c r="V81" s="1"/>
    </row>
    <row r="82" spans="2:22">
      <c r="B82" s="1"/>
      <c r="C82" s="1"/>
      <c r="D82" s="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"/>
      <c r="T82" s="1"/>
      <c r="U82" s="1"/>
      <c r="V82" s="1"/>
    </row>
    <row r="83" spans="2:22">
      <c r="B83" s="1"/>
      <c r="C83" s="1"/>
      <c r="D83" s="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"/>
      <c r="T83" s="1"/>
      <c r="U83" s="1"/>
      <c r="V83" s="1"/>
    </row>
    <row r="84" spans="2:22">
      <c r="B84" s="1"/>
      <c r="C84" s="1"/>
      <c r="D84" s="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"/>
      <c r="T84" s="1"/>
      <c r="U84" s="1"/>
      <c r="V84" s="1"/>
    </row>
    <row r="85" spans="2:22">
      <c r="B85" s="1"/>
      <c r="C85" s="1"/>
      <c r="D85" s="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"/>
      <c r="T85" s="1"/>
      <c r="U85" s="1"/>
      <c r="V85" s="1"/>
    </row>
    <row r="86" spans="2:22">
      <c r="B86" s="1"/>
      <c r="C86" s="1"/>
      <c r="D86" s="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"/>
      <c r="T86" s="1"/>
      <c r="U86" s="1"/>
      <c r="V86" s="1"/>
    </row>
    <row r="87" spans="2:22">
      <c r="B87" s="1"/>
      <c r="C87" s="1"/>
      <c r="D87" s="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"/>
      <c r="T87" s="1"/>
      <c r="U87" s="1"/>
      <c r="V87" s="1"/>
    </row>
    <row r="88" spans="2:22">
      <c r="B88" s="1"/>
      <c r="C88" s="1"/>
      <c r="D88" s="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"/>
      <c r="T88" s="1"/>
      <c r="U88" s="1"/>
      <c r="V88" s="1"/>
    </row>
    <row r="89" spans="2:22">
      <c r="B89" s="1"/>
      <c r="C89" s="1"/>
      <c r="D89" s="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"/>
      <c r="T89" s="1"/>
      <c r="U89" s="1"/>
      <c r="V89" s="1"/>
    </row>
    <row r="90" spans="2:22">
      <c r="B90" s="1"/>
      <c r="C90" s="1"/>
      <c r="D90" s="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"/>
      <c r="T90" s="1"/>
      <c r="U90" s="1"/>
      <c r="V90" s="1"/>
    </row>
    <row r="91" spans="2:22">
      <c r="B91" s="1"/>
      <c r="C91" s="1"/>
      <c r="D91" s="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"/>
      <c r="T91" s="1"/>
      <c r="U91" s="1"/>
      <c r="V91" s="1"/>
    </row>
    <row r="92" spans="2:22">
      <c r="B92" s="1"/>
      <c r="C92" s="1"/>
      <c r="D92" s="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"/>
      <c r="T92" s="1"/>
      <c r="U92" s="1"/>
      <c r="V92" s="1"/>
    </row>
    <row r="93" spans="2:22">
      <c r="B93" s="1"/>
      <c r="C93" s="1"/>
      <c r="D93" s="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"/>
      <c r="T93" s="1"/>
      <c r="U93" s="1"/>
      <c r="V93" s="1"/>
    </row>
    <row r="94" spans="2:22">
      <c r="B94" s="1"/>
      <c r="C94" s="1"/>
      <c r="D94" s="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"/>
      <c r="T94" s="1"/>
      <c r="U94" s="1"/>
      <c r="V94" s="1"/>
    </row>
    <row r="95" spans="2:22">
      <c r="B95" s="1"/>
      <c r="C95" s="1"/>
      <c r="D95" s="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"/>
      <c r="T95" s="1"/>
      <c r="U95" s="1"/>
      <c r="V95" s="1"/>
    </row>
    <row r="96" spans="2:22">
      <c r="B96" s="1"/>
      <c r="C96" s="1"/>
      <c r="D96" s="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"/>
      <c r="T96" s="1"/>
      <c r="U96" s="1"/>
      <c r="V96" s="1"/>
    </row>
    <row r="97" spans="2:22">
      <c r="B97" s="1"/>
      <c r="C97" s="1"/>
      <c r="D97" s="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"/>
      <c r="T97" s="1"/>
      <c r="U97" s="1"/>
      <c r="V97" s="1"/>
    </row>
    <row r="98" spans="2:22">
      <c r="B98" s="1"/>
      <c r="C98" s="1"/>
      <c r="D98" s="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"/>
      <c r="T98" s="1"/>
      <c r="U98" s="1"/>
      <c r="V98" s="1"/>
    </row>
    <row r="99" spans="2:22">
      <c r="B99" s="1"/>
      <c r="C99" s="1"/>
      <c r="D99" s="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"/>
      <c r="T99" s="1"/>
      <c r="U99" s="1"/>
      <c r="V99" s="1"/>
    </row>
    <row r="100" spans="2:22">
      <c r="B100" s="1"/>
      <c r="C100" s="1"/>
      <c r="D100" s="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"/>
      <c r="T100" s="1"/>
      <c r="U100" s="1"/>
      <c r="V100" s="1"/>
    </row>
    <row r="101" spans="2:22">
      <c r="B101" s="1"/>
      <c r="C101" s="1"/>
      <c r="D101" s="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"/>
      <c r="T101" s="1"/>
      <c r="U101" s="1"/>
      <c r="V101" s="1"/>
    </row>
    <row r="102" spans="2:22">
      <c r="B102" s="1"/>
      <c r="C102" s="1"/>
      <c r="D102" s="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"/>
      <c r="T102" s="1"/>
      <c r="U102" s="1"/>
      <c r="V102" s="1"/>
    </row>
    <row r="103" spans="2:22">
      <c r="B103" s="1"/>
      <c r="C103" s="1"/>
      <c r="D103" s="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"/>
      <c r="T103" s="1"/>
      <c r="U103" s="1"/>
      <c r="V103" s="1"/>
    </row>
    <row r="104" spans="2:22">
      <c r="B104" s="1"/>
      <c r="C104" s="1"/>
      <c r="D104" s="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"/>
      <c r="T104" s="1"/>
      <c r="U104" s="1"/>
      <c r="V104" s="1"/>
    </row>
    <row r="105" spans="2:22">
      <c r="B105" s="1"/>
      <c r="C105" s="1"/>
      <c r="D105" s="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"/>
      <c r="T105" s="1"/>
      <c r="U105" s="1"/>
      <c r="V105" s="1"/>
    </row>
    <row r="106" spans="2:22">
      <c r="B106" s="1"/>
      <c r="C106" s="1"/>
      <c r="D106" s="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"/>
      <c r="T106" s="1"/>
      <c r="U106" s="1"/>
      <c r="V106" s="1"/>
    </row>
    <row r="107" spans="2:22">
      <c r="B107" s="1"/>
      <c r="C107" s="1"/>
      <c r="D107" s="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"/>
      <c r="T107" s="1"/>
      <c r="U107" s="1"/>
      <c r="V107" s="1"/>
    </row>
    <row r="108" spans="2:22">
      <c r="B108" s="1"/>
      <c r="C108" s="1"/>
      <c r="D108" s="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"/>
      <c r="T108" s="1"/>
      <c r="U108" s="1"/>
      <c r="V108" s="1"/>
    </row>
    <row r="109" spans="2:22">
      <c r="B109" s="1"/>
      <c r="C109" s="1"/>
      <c r="D109" s="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"/>
      <c r="T109" s="1"/>
      <c r="U109" s="1"/>
      <c r="V109" s="1"/>
    </row>
    <row r="110" spans="2:22">
      <c r="B110" s="1"/>
      <c r="C110" s="1"/>
      <c r="D110" s="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"/>
      <c r="T110" s="1"/>
      <c r="U110" s="1"/>
      <c r="V110" s="1"/>
    </row>
    <row r="111" spans="2:22">
      <c r="B111" s="1"/>
      <c r="C111" s="1"/>
      <c r="D111" s="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"/>
      <c r="T111" s="1"/>
      <c r="U111" s="1"/>
      <c r="V111" s="1"/>
    </row>
    <row r="112" spans="2:22">
      <c r="B112" s="1"/>
      <c r="C112" s="1"/>
      <c r="D112" s="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"/>
      <c r="T112" s="1"/>
      <c r="U112" s="1"/>
      <c r="V112" s="1"/>
    </row>
    <row r="113" spans="1:34">
      <c r="B113" s="1"/>
      <c r="C113" s="1"/>
      <c r="D113" s="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"/>
      <c r="T113" s="1"/>
      <c r="U113" s="1"/>
      <c r="V113" s="1"/>
    </row>
    <row r="114" spans="1:34">
      <c r="B114" s="1"/>
      <c r="C114" s="1"/>
      <c r="D114" s="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"/>
      <c r="T114" s="1"/>
      <c r="U114" s="1"/>
      <c r="V114" s="1"/>
    </row>
    <row r="115" spans="1:34">
      <c r="B115" s="1"/>
      <c r="C115" s="1"/>
      <c r="D115" s="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"/>
      <c r="T115" s="1"/>
      <c r="U115" s="1"/>
      <c r="V115" s="1"/>
    </row>
    <row r="116" spans="1:34">
      <c r="B116" s="1"/>
      <c r="C116" s="1"/>
      <c r="D116" s="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"/>
      <c r="T116" s="1"/>
      <c r="U116" s="1"/>
      <c r="V116" s="1"/>
    </row>
    <row r="117" spans="1:34">
      <c r="B117" s="1"/>
      <c r="C117" s="1"/>
      <c r="D117" s="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"/>
      <c r="T117" s="1"/>
      <c r="U117" s="1"/>
      <c r="V117" s="1"/>
    </row>
    <row r="118" spans="1:34">
      <c r="B118" s="1"/>
      <c r="C118" s="1"/>
      <c r="D118" s="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"/>
      <c r="T118" s="1"/>
      <c r="U118" s="1"/>
      <c r="V118" s="1"/>
    </row>
    <row r="119" spans="1:34">
      <c r="B119" s="1"/>
      <c r="C119" s="1"/>
      <c r="D119" s="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"/>
      <c r="T119" s="1"/>
      <c r="U119" s="1"/>
      <c r="V119" s="1"/>
    </row>
    <row r="120" spans="1:34">
      <c r="B120" s="1"/>
      <c r="C120" s="1"/>
      <c r="D120" s="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"/>
      <c r="T120" s="1"/>
      <c r="U120" s="1"/>
      <c r="V120" s="1"/>
    </row>
    <row r="121" spans="1:34">
      <c r="B121" s="1"/>
      <c r="C121" s="1"/>
      <c r="D121" s="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"/>
      <c r="T121" s="1"/>
      <c r="U121" s="1"/>
      <c r="V121" s="1"/>
    </row>
    <row r="122" spans="1:34">
      <c r="B122" s="1"/>
      <c r="C122" s="1"/>
      <c r="D122" s="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"/>
      <c r="T122" s="1"/>
      <c r="U122" s="1"/>
      <c r="V122" s="1"/>
    </row>
    <row r="123" spans="1:34">
      <c r="A123" s="46"/>
      <c r="B123" s="1"/>
      <c r="C123" s="1"/>
      <c r="D123" s="1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1"/>
      <c r="T123" s="1"/>
      <c r="U123" s="1"/>
      <c r="V123" s="1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</row>
    <row r="124" spans="1:34">
      <c r="A124" s="46"/>
      <c r="B124" s="1"/>
      <c r="C124" s="1"/>
      <c r="D124" s="1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1"/>
      <c r="T124" s="1"/>
      <c r="U124" s="1"/>
      <c r="V124" s="1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</row>
    <row r="125" spans="1:34">
      <c r="A125" s="46"/>
      <c r="B125" s="1"/>
      <c r="C125" s="1"/>
      <c r="D125" s="1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1"/>
      <c r="T125" s="1"/>
      <c r="U125" s="1"/>
      <c r="V125" s="1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</row>
    <row r="126" spans="1:34">
      <c r="A126" s="4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</row>
    <row r="127" spans="1:34">
      <c r="A127" s="4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</row>
    <row r="128" spans="1:34">
      <c r="A128" s="4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</row>
    <row r="129" spans="1:34">
      <c r="A129" s="4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</row>
    <row r="130" spans="1:34">
      <c r="A130" s="4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</row>
    <row r="131" spans="1:34">
      <c r="A131" s="4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</row>
    <row r="132" spans="1:34">
      <c r="A132" s="4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</row>
    <row r="133" spans="1:34">
      <c r="A133" s="4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</row>
    <row r="134" spans="1:34">
      <c r="A134" s="4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</row>
    <row r="135" spans="1:34">
      <c r="A135" s="4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</row>
    <row r="136" spans="1:34">
      <c r="A136" s="4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</row>
    <row r="137" spans="1:34">
      <c r="B137" s="1"/>
      <c r="C137" s="1"/>
      <c r="D137" s="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1"/>
      <c r="T137" s="1"/>
      <c r="U137" s="1"/>
      <c r="V137" s="1"/>
    </row>
    <row r="138" spans="1:34">
      <c r="B138" s="1"/>
      <c r="C138" s="1"/>
      <c r="D138" s="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1"/>
      <c r="T138" s="1"/>
      <c r="U138" s="1"/>
      <c r="V138" s="1"/>
    </row>
    <row r="139" spans="1:34">
      <c r="B139" s="1"/>
      <c r="C139" s="1"/>
      <c r="D139" s="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"/>
      <c r="T139" s="1"/>
      <c r="U139" s="1"/>
      <c r="V139" s="1"/>
    </row>
    <row r="140" spans="1:34">
      <c r="B140" s="1"/>
      <c r="C140" s="1"/>
      <c r="D140" s="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"/>
      <c r="T140" s="1"/>
      <c r="U140" s="1"/>
      <c r="V140" s="1"/>
    </row>
    <row r="141" spans="1:34">
      <c r="B141" s="1"/>
      <c r="C141" s="1"/>
      <c r="D141" s="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"/>
      <c r="T141" s="1"/>
      <c r="U141" s="1"/>
      <c r="V141" s="1"/>
    </row>
    <row r="142" spans="1:34">
      <c r="B142" s="1"/>
      <c r="C142" s="1"/>
      <c r="D142" s="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1"/>
      <c r="T142" s="1"/>
      <c r="U142" s="1"/>
      <c r="V142" s="1"/>
    </row>
    <row r="143" spans="1:34">
      <c r="B143" s="1"/>
      <c r="C143" s="1"/>
      <c r="D143" s="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"/>
      <c r="T143" s="1"/>
      <c r="U143" s="1"/>
      <c r="V143" s="1"/>
    </row>
    <row r="144" spans="1:34">
      <c r="B144" s="1"/>
      <c r="C144" s="1"/>
      <c r="D144" s="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"/>
      <c r="T144" s="1"/>
      <c r="U144" s="1"/>
      <c r="V144" s="1"/>
    </row>
    <row r="145" spans="2:22">
      <c r="B145" s="1"/>
      <c r="C145" s="1"/>
      <c r="D145" s="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"/>
      <c r="T145" s="1"/>
      <c r="U145" s="1"/>
      <c r="V145" s="1"/>
    </row>
    <row r="146" spans="2:22">
      <c r="B146" s="1"/>
      <c r="C146" s="1"/>
      <c r="D146" s="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"/>
      <c r="T146" s="1"/>
      <c r="U146" s="1"/>
      <c r="V146" s="1"/>
    </row>
    <row r="147" spans="2:22">
      <c r="B147" s="1"/>
      <c r="C147" s="1"/>
      <c r="D147" s="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"/>
      <c r="T147" s="1"/>
      <c r="U147" s="1"/>
      <c r="V147" s="1"/>
    </row>
    <row r="148" spans="2:22">
      <c r="B148" s="1"/>
      <c r="C148" s="1"/>
      <c r="D148" s="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"/>
      <c r="T148" s="1"/>
      <c r="U148" s="1"/>
      <c r="V148" s="1"/>
    </row>
    <row r="149" spans="2:22">
      <c r="B149" s="1"/>
      <c r="C149" s="1"/>
      <c r="D149" s="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"/>
      <c r="T149" s="1"/>
      <c r="U149" s="1"/>
      <c r="V149" s="1"/>
    </row>
    <row r="150" spans="2:22">
      <c r="B150" s="1"/>
      <c r="C150" s="1"/>
      <c r="D150" s="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"/>
      <c r="T150" s="1"/>
      <c r="U150" s="1"/>
      <c r="V150" s="1"/>
    </row>
    <row r="151" spans="2:22">
      <c r="B151" s="1"/>
      <c r="C151" s="1"/>
      <c r="D151" s="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"/>
      <c r="T151" s="1"/>
      <c r="U151" s="1"/>
      <c r="V151" s="1"/>
    </row>
    <row r="152" spans="2:22">
      <c r="B152" s="1"/>
      <c r="C152" s="1"/>
      <c r="D152" s="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"/>
      <c r="T152" s="1"/>
      <c r="U152" s="1"/>
      <c r="V152" s="1"/>
    </row>
    <row r="153" spans="2:22">
      <c r="B153" s="1"/>
      <c r="C153" s="1"/>
      <c r="D153" s="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"/>
      <c r="T153" s="1"/>
      <c r="U153" s="1"/>
      <c r="V153" s="1"/>
    </row>
    <row r="154" spans="2:22">
      <c r="B154" s="1"/>
      <c r="C154" s="1"/>
      <c r="D154" s="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"/>
      <c r="T154" s="1"/>
      <c r="U154" s="1"/>
      <c r="V154" s="1"/>
    </row>
    <row r="155" spans="2:22">
      <c r="B155" s="1"/>
      <c r="C155" s="1"/>
      <c r="D155" s="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"/>
      <c r="T155" s="1"/>
      <c r="U155" s="1"/>
      <c r="V155" s="1"/>
    </row>
    <row r="156" spans="2:22">
      <c r="B156" s="1"/>
      <c r="C156" s="1"/>
      <c r="D156" s="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"/>
      <c r="T156" s="1"/>
      <c r="U156" s="1"/>
      <c r="V156" s="1"/>
    </row>
    <row r="157" spans="2:22">
      <c r="B157" s="1"/>
      <c r="C157" s="1"/>
      <c r="D157" s="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"/>
      <c r="T157" s="1"/>
      <c r="U157" s="1"/>
      <c r="V157" s="1"/>
    </row>
    <row r="158" spans="2:22">
      <c r="B158" s="1"/>
      <c r="C158" s="1"/>
      <c r="D158" s="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"/>
      <c r="T158" s="1"/>
      <c r="U158" s="1"/>
      <c r="V158" s="1"/>
    </row>
    <row r="159" spans="2:22">
      <c r="B159" s="1"/>
      <c r="C159" s="1"/>
      <c r="D159" s="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"/>
      <c r="T159" s="1"/>
      <c r="U159" s="1"/>
      <c r="V159" s="1"/>
    </row>
    <row r="160" spans="2:22">
      <c r="B160" s="1"/>
      <c r="C160" s="1"/>
      <c r="D160" s="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"/>
      <c r="T160" s="1"/>
      <c r="U160" s="1"/>
      <c r="V160" s="1"/>
    </row>
    <row r="161" spans="2:22">
      <c r="B161" s="1"/>
      <c r="C161" s="1"/>
      <c r="D161" s="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"/>
      <c r="T161" s="1"/>
      <c r="U161" s="1"/>
      <c r="V161" s="1"/>
    </row>
    <row r="162" spans="2:22">
      <c r="B162" s="1"/>
      <c r="C162" s="1"/>
      <c r="D162" s="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"/>
      <c r="T162" s="1"/>
      <c r="U162" s="1"/>
      <c r="V162" s="1"/>
    </row>
    <row r="163" spans="2:22">
      <c r="B163" s="1"/>
      <c r="C163" s="1"/>
      <c r="D163" s="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"/>
      <c r="T163" s="1"/>
      <c r="U163" s="1"/>
      <c r="V163" s="1"/>
    </row>
    <row r="164" spans="2:22">
      <c r="B164" s="1"/>
      <c r="C164" s="1"/>
      <c r="D164" s="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"/>
      <c r="T164" s="1"/>
      <c r="U164" s="1"/>
      <c r="V164" s="1"/>
    </row>
    <row r="165" spans="2:22">
      <c r="B165" s="1"/>
      <c r="C165" s="1"/>
      <c r="D165" s="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"/>
      <c r="T165" s="1"/>
      <c r="U165" s="1"/>
      <c r="V165" s="1"/>
    </row>
    <row r="166" spans="2:22">
      <c r="B166" s="1"/>
      <c r="C166" s="1"/>
      <c r="D166" s="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"/>
      <c r="T166" s="1"/>
      <c r="U166" s="1"/>
      <c r="V166" s="1"/>
    </row>
    <row r="167" spans="2:22">
      <c r="B167" s="1"/>
      <c r="C167" s="1"/>
      <c r="D167" s="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"/>
      <c r="T167" s="1"/>
      <c r="U167" s="1"/>
      <c r="V167" s="1"/>
    </row>
    <row r="168" spans="2:22">
      <c r="B168" s="1"/>
      <c r="C168" s="1"/>
      <c r="D168" s="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"/>
      <c r="T168" s="1"/>
      <c r="U168" s="1"/>
      <c r="V168" s="1"/>
    </row>
    <row r="169" spans="2:22">
      <c r="B169" s="1"/>
      <c r="C169" s="1"/>
      <c r="D169" s="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1"/>
      <c r="T169" s="1"/>
      <c r="U169" s="1"/>
      <c r="V169" s="1"/>
    </row>
    <row r="170" spans="2:22">
      <c r="B170" s="1"/>
      <c r="C170" s="1"/>
      <c r="D170" s="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1"/>
      <c r="T170" s="1"/>
      <c r="U170" s="1"/>
      <c r="V170" s="1"/>
    </row>
    <row r="171" spans="2:22">
      <c r="B171" s="1"/>
      <c r="C171" s="1"/>
      <c r="D171" s="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1"/>
      <c r="T171" s="1"/>
      <c r="U171" s="1"/>
      <c r="V171" s="1"/>
    </row>
    <row r="172" spans="2:22">
      <c r="B172" s="1"/>
      <c r="C172" s="1"/>
      <c r="D172" s="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1"/>
      <c r="T172" s="1"/>
      <c r="U172" s="1"/>
      <c r="V172" s="1"/>
    </row>
    <row r="173" spans="2:22">
      <c r="B173" s="1"/>
      <c r="C173" s="1"/>
      <c r="D173" s="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1"/>
      <c r="T173" s="1"/>
      <c r="U173" s="1"/>
      <c r="V173" s="1"/>
    </row>
    <row r="174" spans="2:22">
      <c r="B174" s="1"/>
      <c r="C174" s="1"/>
      <c r="D174" s="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1"/>
      <c r="T174" s="1"/>
      <c r="U174" s="1"/>
      <c r="V174" s="1"/>
    </row>
    <row r="175" spans="2:22">
      <c r="B175" s="1"/>
      <c r="C175" s="1"/>
      <c r="D175" s="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1"/>
      <c r="T175" s="1"/>
      <c r="U175" s="1"/>
      <c r="V175" s="1"/>
    </row>
    <row r="176" spans="2:22">
      <c r="B176" s="1"/>
      <c r="C176" s="1"/>
      <c r="D176" s="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1"/>
      <c r="T176" s="1"/>
      <c r="U176" s="1"/>
      <c r="V176" s="1"/>
    </row>
    <row r="177" spans="2:22">
      <c r="B177" s="1"/>
      <c r="C177" s="1"/>
      <c r="D177" s="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"/>
      <c r="T177" s="1"/>
      <c r="U177" s="1"/>
      <c r="V177" s="1"/>
    </row>
    <row r="178" spans="2:22">
      <c r="B178" s="1"/>
      <c r="C178" s="1"/>
      <c r="D178" s="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1"/>
      <c r="T178" s="1"/>
      <c r="U178" s="1"/>
      <c r="V178" s="1"/>
    </row>
    <row r="179" spans="2:22">
      <c r="B179" s="1"/>
      <c r="C179" s="1"/>
      <c r="D179" s="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1"/>
      <c r="T179" s="1"/>
      <c r="U179" s="1"/>
      <c r="V179" s="1"/>
    </row>
    <row r="180" spans="2:22">
      <c r="B180" s="1"/>
      <c r="C180" s="1"/>
      <c r="D180" s="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"/>
      <c r="T180" s="1"/>
      <c r="U180" s="1"/>
      <c r="V180" s="1"/>
    </row>
    <row r="181" spans="2:22">
      <c r="B181" s="1"/>
      <c r="C181" s="1"/>
      <c r="D181" s="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1"/>
      <c r="T181" s="1"/>
      <c r="U181" s="1"/>
      <c r="V181" s="1"/>
    </row>
    <row r="182" spans="2:22">
      <c r="B182" s="1"/>
      <c r="C182" s="1"/>
      <c r="D182" s="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1"/>
      <c r="T182" s="1"/>
      <c r="U182" s="1"/>
      <c r="V182" s="1"/>
    </row>
    <row r="183" spans="2:22">
      <c r="B183" s="1"/>
      <c r="C183" s="1"/>
      <c r="D183" s="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1"/>
      <c r="T183" s="1"/>
      <c r="U183" s="1"/>
      <c r="V183" s="1"/>
    </row>
    <row r="184" spans="2:22">
      <c r="B184" s="1"/>
      <c r="C184" s="1"/>
      <c r="D184" s="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1"/>
      <c r="T184" s="1"/>
      <c r="U184" s="1"/>
      <c r="V184" s="1"/>
    </row>
    <row r="185" spans="2:22">
      <c r="B185" s="1"/>
      <c r="C185" s="1"/>
      <c r="D185" s="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"/>
      <c r="T185" s="1"/>
      <c r="U185" s="1"/>
      <c r="V185" s="1"/>
    </row>
    <row r="186" spans="2:22">
      <c r="B186" s="1"/>
      <c r="C186" s="1"/>
      <c r="D186" s="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1"/>
      <c r="T186" s="1"/>
      <c r="U186" s="1"/>
      <c r="V186" s="1"/>
    </row>
    <row r="187" spans="2:22">
      <c r="B187" s="1"/>
      <c r="C187" s="1"/>
      <c r="D187" s="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1"/>
      <c r="T187" s="1"/>
      <c r="U187" s="1"/>
      <c r="V187" s="1"/>
    </row>
    <row r="188" spans="2:22">
      <c r="B188" s="1"/>
      <c r="C188" s="1"/>
      <c r="D188" s="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1"/>
      <c r="T188" s="1"/>
      <c r="U188" s="1"/>
      <c r="V188" s="1"/>
    </row>
    <row r="189" spans="2:22">
      <c r="B189" s="1"/>
      <c r="C189" s="1"/>
      <c r="D189" s="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1"/>
      <c r="T189" s="1"/>
      <c r="U189" s="1"/>
      <c r="V189" s="1"/>
    </row>
    <row r="190" spans="2:22">
      <c r="B190" s="1"/>
      <c r="C190" s="1"/>
      <c r="D190" s="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1"/>
      <c r="T190" s="1"/>
      <c r="U190" s="1"/>
      <c r="V190" s="1"/>
    </row>
    <row r="191" spans="2:22">
      <c r="B191" s="1"/>
      <c r="C191" s="1"/>
      <c r="D191" s="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1"/>
      <c r="T191" s="1"/>
      <c r="U191" s="1"/>
      <c r="V191" s="1"/>
    </row>
    <row r="192" spans="2:22">
      <c r="B192" s="1"/>
      <c r="C192" s="1"/>
      <c r="D192" s="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1"/>
      <c r="T192" s="28"/>
      <c r="U192" s="1"/>
      <c r="V192" s="1"/>
    </row>
    <row r="193" spans="2:2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25.5" thickBot="1">
      <c r="B194" s="12"/>
      <c r="C194" s="12"/>
      <c r="D194" s="12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4"/>
      <c r="T194" s="14"/>
      <c r="U194" s="14"/>
      <c r="V194" s="14"/>
    </row>
    <row r="195" spans="2:22" ht="24" thickBot="1">
      <c r="B195" s="16"/>
      <c r="C195" s="16"/>
      <c r="D195" s="16"/>
      <c r="E195" s="748" t="s">
        <v>188</v>
      </c>
      <c r="F195" s="749"/>
      <c r="G195" s="749"/>
      <c r="H195" s="749"/>
      <c r="I195" s="749"/>
      <c r="J195" s="749"/>
      <c r="K195" s="749"/>
      <c r="L195" s="749"/>
      <c r="M195" s="749"/>
      <c r="N195" s="749"/>
      <c r="O195" s="749"/>
      <c r="P195" s="749"/>
      <c r="Q195" s="749"/>
      <c r="R195" s="750"/>
      <c r="S195" s="15"/>
      <c r="T195" s="15"/>
      <c r="U195" s="15"/>
      <c r="V195" s="15"/>
    </row>
    <row r="196" spans="2:22">
      <c r="B196" s="16"/>
      <c r="C196" s="16"/>
      <c r="D196" s="16"/>
      <c r="E196" s="66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8"/>
      <c r="S196" s="17"/>
      <c r="T196" s="17"/>
      <c r="U196" s="17"/>
      <c r="V196" s="17"/>
    </row>
    <row r="197" spans="2:22" ht="19.5">
      <c r="B197" s="16"/>
      <c r="C197" s="16"/>
      <c r="D197" s="16"/>
      <c r="E197" s="754" t="s">
        <v>498</v>
      </c>
      <c r="F197" s="755"/>
      <c r="G197" s="755"/>
      <c r="H197" s="755"/>
      <c r="I197" s="755"/>
      <c r="J197" s="755"/>
      <c r="K197" s="755"/>
      <c r="L197" s="755"/>
      <c r="M197" s="755"/>
      <c r="N197" s="755"/>
      <c r="O197" s="755"/>
      <c r="P197" s="755"/>
      <c r="Q197" s="755"/>
      <c r="R197" s="756"/>
      <c r="S197" s="17"/>
      <c r="T197" s="17"/>
      <c r="U197" s="17"/>
      <c r="V197" s="17"/>
    </row>
    <row r="198" spans="2:22">
      <c r="B198" s="16"/>
      <c r="C198" s="16"/>
      <c r="D198" s="16"/>
      <c r="E198" s="66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8"/>
      <c r="S198" s="17"/>
      <c r="T198" s="17"/>
      <c r="U198" s="17"/>
      <c r="V198" s="17"/>
    </row>
    <row r="199" spans="2:22" ht="18">
      <c r="B199" s="16"/>
      <c r="C199" s="16"/>
      <c r="D199" s="16"/>
      <c r="E199" s="66"/>
      <c r="F199" s="210" t="s">
        <v>511</v>
      </c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8"/>
      <c r="S199" s="17"/>
      <c r="T199" s="17"/>
      <c r="U199" s="17"/>
      <c r="V199" s="17"/>
    </row>
    <row r="200" spans="2:22" ht="18" customHeight="1">
      <c r="B200" s="16"/>
      <c r="C200" s="16"/>
      <c r="D200" s="16"/>
      <c r="E200" s="66"/>
      <c r="F200" s="211" t="s">
        <v>488</v>
      </c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8"/>
      <c r="S200" s="17"/>
      <c r="T200" s="17"/>
      <c r="U200" s="17"/>
      <c r="V200" s="17"/>
    </row>
    <row r="201" spans="2:22" ht="15">
      <c r="B201" s="16"/>
      <c r="C201" s="16"/>
      <c r="D201" s="16"/>
      <c r="E201" s="66"/>
      <c r="F201" s="211" t="s">
        <v>489</v>
      </c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8"/>
      <c r="S201" s="17"/>
      <c r="T201" s="17"/>
      <c r="U201" s="17"/>
      <c r="V201" s="17"/>
    </row>
    <row r="202" spans="2:22" ht="2.25" customHeight="1">
      <c r="B202" s="16"/>
      <c r="C202" s="16"/>
      <c r="D202" s="16"/>
      <c r="E202" s="66"/>
      <c r="F202" s="67"/>
      <c r="G202" s="212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8"/>
      <c r="S202" s="17"/>
      <c r="T202" s="17"/>
      <c r="U202" s="17"/>
      <c r="V202" s="17"/>
    </row>
    <row r="203" spans="2:22" ht="15">
      <c r="B203" s="16"/>
      <c r="C203" s="16"/>
      <c r="D203" s="16"/>
      <c r="E203" s="66"/>
      <c r="F203" s="211" t="s">
        <v>490</v>
      </c>
      <c r="G203" s="212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8"/>
      <c r="S203" s="17"/>
      <c r="T203" s="17"/>
      <c r="U203" s="17"/>
      <c r="V203" s="17"/>
    </row>
    <row r="204" spans="2:22" ht="5.0999999999999996" customHeight="1">
      <c r="B204" s="16"/>
      <c r="C204" s="16"/>
      <c r="D204" s="16"/>
      <c r="E204" s="66"/>
      <c r="F204" s="67"/>
      <c r="G204" s="212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8"/>
      <c r="S204" s="17"/>
      <c r="T204" s="17"/>
      <c r="U204" s="17"/>
      <c r="V204" s="17"/>
    </row>
    <row r="205" spans="2:22" ht="18">
      <c r="B205" s="16"/>
      <c r="C205" s="16"/>
      <c r="D205" s="16"/>
      <c r="E205" s="66"/>
      <c r="F205" s="210" t="s">
        <v>487</v>
      </c>
      <c r="G205" s="212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8"/>
      <c r="S205" s="17"/>
      <c r="T205" s="17"/>
      <c r="U205" s="17"/>
      <c r="V205" s="17"/>
    </row>
    <row r="206" spans="2:22" ht="18" customHeight="1">
      <c r="B206" s="16"/>
      <c r="C206" s="16"/>
      <c r="D206" s="16"/>
      <c r="E206" s="66"/>
      <c r="F206" s="211" t="s">
        <v>491</v>
      </c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8"/>
      <c r="S206" s="17"/>
      <c r="T206" s="17"/>
      <c r="U206" s="17"/>
      <c r="V206" s="17"/>
    </row>
    <row r="207" spans="2:22" ht="15">
      <c r="B207" s="16"/>
      <c r="C207" s="16"/>
      <c r="D207" s="16"/>
      <c r="E207" s="66"/>
      <c r="F207" s="211" t="s">
        <v>492</v>
      </c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8"/>
      <c r="S207" s="17"/>
      <c r="T207" s="17"/>
      <c r="U207" s="17"/>
      <c r="V207" s="17"/>
    </row>
    <row r="208" spans="2:22" ht="15">
      <c r="B208" s="16"/>
      <c r="C208" s="16"/>
      <c r="D208" s="16"/>
      <c r="E208" s="66"/>
      <c r="F208" s="211" t="s">
        <v>493</v>
      </c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8"/>
      <c r="S208" s="17"/>
      <c r="T208" s="17"/>
      <c r="U208" s="17"/>
      <c r="V208" s="17"/>
    </row>
    <row r="209" spans="2:22" ht="15">
      <c r="B209" s="16"/>
      <c r="C209" s="16"/>
      <c r="D209" s="16"/>
      <c r="E209" s="66"/>
      <c r="F209" s="211" t="s">
        <v>509</v>
      </c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8"/>
      <c r="S209" s="17"/>
      <c r="T209" s="17"/>
      <c r="U209" s="17"/>
      <c r="V209" s="17"/>
    </row>
    <row r="210" spans="2:22" ht="4.5" customHeight="1">
      <c r="B210" s="16"/>
      <c r="C210" s="16"/>
      <c r="D210" s="16"/>
      <c r="E210" s="66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8"/>
      <c r="S210" s="17"/>
      <c r="T210" s="17"/>
      <c r="U210" s="17"/>
      <c r="V210" s="17"/>
    </row>
    <row r="211" spans="2:22" ht="18">
      <c r="B211" s="16"/>
      <c r="C211" s="16"/>
      <c r="D211" s="16"/>
      <c r="E211" s="66"/>
      <c r="F211" s="210" t="s">
        <v>496</v>
      </c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8"/>
      <c r="S211" s="17"/>
      <c r="T211" s="17"/>
      <c r="U211" s="17"/>
      <c r="V211" s="17"/>
    </row>
    <row r="212" spans="2:22" ht="18" customHeight="1">
      <c r="B212" s="16"/>
      <c r="C212" s="16"/>
      <c r="D212" s="16"/>
      <c r="E212" s="66"/>
      <c r="F212" s="211" t="s">
        <v>494</v>
      </c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8"/>
      <c r="S212" s="17"/>
      <c r="T212" s="17"/>
      <c r="U212" s="17"/>
      <c r="V212" s="17"/>
    </row>
    <row r="213" spans="2:22" ht="15">
      <c r="B213" s="16"/>
      <c r="C213" s="16"/>
      <c r="D213" s="16"/>
      <c r="E213" s="66"/>
      <c r="F213" s="211" t="s">
        <v>495</v>
      </c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8"/>
      <c r="S213" s="17"/>
      <c r="T213" s="17"/>
      <c r="U213" s="17"/>
      <c r="V213" s="17"/>
    </row>
    <row r="214" spans="2:22" ht="15">
      <c r="B214" s="16"/>
      <c r="C214" s="16"/>
      <c r="D214" s="16"/>
      <c r="E214" s="66"/>
      <c r="F214" s="215"/>
      <c r="G214" s="215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8"/>
      <c r="S214" s="17"/>
      <c r="T214" s="17"/>
      <c r="U214" s="17"/>
      <c r="V214" s="17"/>
    </row>
    <row r="215" spans="2:22" ht="18">
      <c r="B215" s="16"/>
      <c r="C215" s="16"/>
      <c r="D215" s="16"/>
      <c r="E215" s="66"/>
      <c r="F215" s="213" t="s">
        <v>189</v>
      </c>
      <c r="G215" s="215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8"/>
      <c r="S215" s="17"/>
      <c r="T215" s="17"/>
      <c r="U215" s="17"/>
      <c r="V215" s="17"/>
    </row>
    <row r="216" spans="2:22" ht="15">
      <c r="B216" s="16"/>
      <c r="C216" s="16"/>
      <c r="D216" s="16"/>
      <c r="E216" s="66"/>
      <c r="F216" s="214" t="s">
        <v>497</v>
      </c>
      <c r="G216" s="215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8"/>
      <c r="S216" s="17"/>
      <c r="T216" s="17"/>
      <c r="U216" s="17"/>
      <c r="V216" s="17"/>
    </row>
    <row r="217" spans="2:22" ht="15">
      <c r="B217" s="16"/>
      <c r="C217" s="16"/>
      <c r="D217" s="16"/>
      <c r="E217" s="66"/>
      <c r="F217" s="215" t="s">
        <v>510</v>
      </c>
      <c r="G217" s="215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8"/>
      <c r="S217" s="17"/>
      <c r="T217" s="17"/>
      <c r="U217" s="17"/>
      <c r="V217" s="17"/>
    </row>
    <row r="218" spans="2:22" ht="15">
      <c r="B218" s="16"/>
      <c r="C218" s="16"/>
      <c r="D218" s="16"/>
      <c r="E218" s="66"/>
      <c r="F218" s="214" t="s">
        <v>190</v>
      </c>
      <c r="G218" s="215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8"/>
      <c r="S218" s="17"/>
      <c r="T218" s="17"/>
      <c r="U218" s="17"/>
      <c r="V218" s="17"/>
    </row>
    <row r="219" spans="2:22" ht="15">
      <c r="B219" s="16"/>
      <c r="C219" s="16"/>
      <c r="D219" s="16"/>
      <c r="E219" s="66"/>
      <c r="F219" s="211" t="s">
        <v>191</v>
      </c>
      <c r="G219" s="215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8"/>
      <c r="S219" s="17"/>
      <c r="T219" s="17"/>
      <c r="U219" s="17"/>
      <c r="V219" s="17"/>
    </row>
    <row r="220" spans="2:22" ht="15">
      <c r="B220" s="16"/>
      <c r="C220" s="16"/>
      <c r="D220" s="16"/>
      <c r="E220" s="66"/>
      <c r="F220" s="215" t="s">
        <v>192</v>
      </c>
      <c r="G220" s="215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8"/>
      <c r="S220" s="17"/>
      <c r="T220" s="17"/>
      <c r="U220" s="17"/>
      <c r="V220" s="17"/>
    </row>
    <row r="221" spans="2:22" ht="15">
      <c r="B221" s="16"/>
      <c r="C221" s="16"/>
      <c r="D221" s="16"/>
      <c r="E221" s="66"/>
      <c r="F221" s="215" t="s">
        <v>193</v>
      </c>
      <c r="G221" s="215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8"/>
      <c r="S221" s="17"/>
      <c r="T221" s="17"/>
      <c r="U221" s="17"/>
      <c r="V221" s="17"/>
    </row>
    <row r="222" spans="2:22" ht="15">
      <c r="B222" s="16"/>
      <c r="C222" s="16"/>
      <c r="D222" s="16"/>
      <c r="E222" s="66"/>
      <c r="F222" s="215"/>
      <c r="G222" s="215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8"/>
      <c r="S222" s="17"/>
      <c r="T222" s="17"/>
      <c r="U222" s="17"/>
      <c r="V222" s="17"/>
    </row>
    <row r="223" spans="2:22" ht="13.5" thickBot="1">
      <c r="B223" s="16"/>
      <c r="C223" s="16"/>
      <c r="D223" s="16"/>
      <c r="E223" s="66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8"/>
      <c r="S223" s="17"/>
      <c r="T223" s="17"/>
      <c r="U223" s="17"/>
      <c r="V223" s="17"/>
    </row>
    <row r="224" spans="2:22" ht="24" thickBot="1">
      <c r="B224" s="12"/>
      <c r="C224" s="12"/>
      <c r="D224" s="12"/>
      <c r="E224" s="748" t="s">
        <v>194</v>
      </c>
      <c r="F224" s="749"/>
      <c r="G224" s="749"/>
      <c r="H224" s="749"/>
      <c r="I224" s="749"/>
      <c r="J224" s="749"/>
      <c r="K224" s="749"/>
      <c r="L224" s="749"/>
      <c r="M224" s="749"/>
      <c r="N224" s="749"/>
      <c r="O224" s="749"/>
      <c r="P224" s="749"/>
      <c r="Q224" s="749"/>
      <c r="R224" s="750"/>
      <c r="S224" s="15"/>
      <c r="T224" s="15"/>
      <c r="U224" s="15"/>
      <c r="V224" s="15"/>
    </row>
    <row r="225" spans="2:22">
      <c r="B225" s="12"/>
      <c r="C225" s="12"/>
      <c r="D225" s="12"/>
      <c r="E225" s="18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20"/>
      <c r="S225" s="1"/>
      <c r="T225" s="1"/>
      <c r="U225" s="1"/>
      <c r="V225" s="1"/>
    </row>
    <row r="226" spans="2:22">
      <c r="B226" s="12"/>
      <c r="C226" s="12"/>
      <c r="D226" s="12"/>
      <c r="E226" s="21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3"/>
      <c r="S226" s="1"/>
      <c r="T226" s="1"/>
      <c r="U226" s="1"/>
      <c r="V226" s="1"/>
    </row>
    <row r="227" spans="2:22">
      <c r="B227" s="12"/>
      <c r="C227" s="12"/>
      <c r="D227" s="12"/>
      <c r="E227" s="21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3"/>
      <c r="S227" s="1"/>
      <c r="T227" s="1"/>
      <c r="U227" s="1"/>
      <c r="V227" s="1"/>
    </row>
    <row r="228" spans="2:22">
      <c r="B228" s="12"/>
      <c r="C228" s="12"/>
      <c r="D228" s="12"/>
      <c r="E228" s="21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3"/>
      <c r="S228" s="1"/>
      <c r="T228" s="1"/>
      <c r="U228" s="1"/>
      <c r="V228" s="1"/>
    </row>
    <row r="229" spans="2:22">
      <c r="B229" s="12"/>
      <c r="C229" s="12"/>
      <c r="D229" s="12"/>
      <c r="E229" s="21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3"/>
      <c r="S229" s="1"/>
      <c r="T229" s="1"/>
      <c r="U229" s="1"/>
      <c r="V229" s="1"/>
    </row>
    <row r="230" spans="2:22">
      <c r="B230" s="12"/>
      <c r="C230" s="12"/>
      <c r="D230" s="12"/>
      <c r="E230" s="21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3"/>
      <c r="S230" s="1"/>
      <c r="T230" s="1"/>
      <c r="U230" s="1"/>
      <c r="V230" s="1"/>
    </row>
    <row r="231" spans="2:22">
      <c r="B231" s="12"/>
      <c r="C231" s="12"/>
      <c r="D231" s="12"/>
      <c r="E231" s="21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3"/>
      <c r="S231" s="1"/>
      <c r="T231" s="1"/>
      <c r="U231" s="1"/>
      <c r="V231" s="1"/>
    </row>
    <row r="232" spans="2:22">
      <c r="B232" s="12"/>
      <c r="C232" s="12"/>
      <c r="D232" s="12"/>
      <c r="E232" s="21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3"/>
      <c r="S232" s="1"/>
      <c r="T232" s="1"/>
      <c r="U232" s="1"/>
      <c r="V232" s="1"/>
    </row>
    <row r="233" spans="2:22">
      <c r="B233" s="12"/>
      <c r="C233" s="12"/>
      <c r="D233" s="12"/>
      <c r="E233" s="21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3"/>
      <c r="S233" s="1"/>
      <c r="T233" s="1"/>
      <c r="U233" s="1"/>
      <c r="V233" s="1"/>
    </row>
    <row r="234" spans="2:22">
      <c r="B234" s="12"/>
      <c r="C234" s="12"/>
      <c r="D234" s="12"/>
      <c r="E234" s="21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3"/>
      <c r="S234" s="1"/>
      <c r="T234" s="1"/>
      <c r="U234" s="1"/>
      <c r="V234" s="1"/>
    </row>
    <row r="235" spans="2:22">
      <c r="B235" s="12"/>
      <c r="C235" s="12"/>
      <c r="D235" s="12"/>
      <c r="E235" s="21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3"/>
      <c r="S235" s="1"/>
      <c r="T235" s="1"/>
      <c r="U235" s="1"/>
      <c r="V235" s="1"/>
    </row>
    <row r="236" spans="2:22">
      <c r="B236" s="12"/>
      <c r="C236" s="12"/>
      <c r="D236" s="12"/>
      <c r="E236" s="21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3"/>
      <c r="S236" s="1"/>
      <c r="T236" s="1"/>
      <c r="U236" s="1"/>
      <c r="V236" s="1"/>
    </row>
    <row r="237" spans="2:22" ht="13.5" thickBot="1">
      <c r="B237" s="12"/>
      <c r="C237" s="12"/>
      <c r="D237" s="12"/>
      <c r="E237" s="24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6"/>
      <c r="S237" s="1"/>
      <c r="T237" s="1"/>
      <c r="U237" s="1"/>
      <c r="V237" s="1"/>
    </row>
    <row r="238" spans="2:22" ht="24" thickBot="1">
      <c r="B238" s="12"/>
      <c r="C238" s="12"/>
      <c r="D238" s="12"/>
      <c r="E238" s="748" t="s">
        <v>195</v>
      </c>
      <c r="F238" s="749"/>
      <c r="G238" s="749"/>
      <c r="H238" s="749"/>
      <c r="I238" s="749"/>
      <c r="J238" s="749"/>
      <c r="K238" s="749"/>
      <c r="L238" s="749"/>
      <c r="M238" s="749"/>
      <c r="N238" s="749"/>
      <c r="O238" s="749"/>
      <c r="P238" s="749"/>
      <c r="Q238" s="749"/>
      <c r="R238" s="750"/>
      <c r="S238" s="15"/>
      <c r="T238" s="15"/>
      <c r="U238" s="15"/>
      <c r="V238" s="15"/>
    </row>
    <row r="239" spans="2:22" ht="14.25">
      <c r="B239" s="714"/>
      <c r="C239" s="714"/>
      <c r="D239" s="714"/>
      <c r="E239" s="715"/>
      <c r="F239" s="716"/>
      <c r="G239" s="716"/>
      <c r="H239" s="716"/>
      <c r="I239" s="716"/>
      <c r="J239" s="716"/>
      <c r="K239" s="716"/>
      <c r="L239" s="716"/>
      <c r="M239" s="716"/>
      <c r="N239" s="716"/>
      <c r="O239" s="716"/>
      <c r="P239" s="716"/>
      <c r="Q239" s="716"/>
      <c r="R239" s="717"/>
      <c r="S239" s="689"/>
      <c r="T239" s="1"/>
      <c r="U239" s="1"/>
      <c r="V239" s="1"/>
    </row>
    <row r="240" spans="2:22" ht="14.25">
      <c r="B240" s="714"/>
      <c r="C240" s="714"/>
      <c r="D240" s="714"/>
      <c r="E240" s="287"/>
      <c r="F240" s="288"/>
      <c r="G240" s="288"/>
      <c r="H240" s="288"/>
      <c r="I240" s="288"/>
      <c r="J240" s="288"/>
      <c r="K240" s="288"/>
      <c r="L240" s="288"/>
      <c r="M240" s="288"/>
      <c r="N240" s="288"/>
      <c r="O240" s="288"/>
      <c r="P240" s="288"/>
      <c r="Q240" s="288"/>
      <c r="R240" s="289"/>
      <c r="S240" s="689"/>
      <c r="T240" s="1"/>
      <c r="U240" s="1"/>
      <c r="V240" s="1"/>
    </row>
    <row r="241" spans="2:22" ht="14.25">
      <c r="B241" s="714"/>
      <c r="C241" s="714"/>
      <c r="D241" s="714"/>
      <c r="E241" s="287"/>
      <c r="F241" s="288"/>
      <c r="G241" s="288"/>
      <c r="H241" s="288"/>
      <c r="I241" s="288"/>
      <c r="J241" s="288"/>
      <c r="K241" s="288"/>
      <c r="L241" s="288"/>
      <c r="M241" s="288"/>
      <c r="N241" s="288"/>
      <c r="O241" s="288"/>
      <c r="P241" s="288"/>
      <c r="Q241" s="288"/>
      <c r="R241" s="289"/>
      <c r="S241" s="689"/>
      <c r="T241" s="1"/>
      <c r="U241" s="1"/>
      <c r="V241" s="1"/>
    </row>
    <row r="242" spans="2:22" ht="14.25">
      <c r="B242" s="714"/>
      <c r="C242" s="714"/>
      <c r="D242" s="714"/>
      <c r="E242" s="287"/>
      <c r="F242" s="288"/>
      <c r="G242" s="288"/>
      <c r="H242" s="288"/>
      <c r="I242" s="288"/>
      <c r="J242" s="288"/>
      <c r="K242" s="288"/>
      <c r="L242" s="288"/>
      <c r="M242" s="288"/>
      <c r="N242" s="288"/>
      <c r="O242" s="288"/>
      <c r="P242" s="288"/>
      <c r="Q242" s="288"/>
      <c r="R242" s="289"/>
      <c r="S242" s="689"/>
      <c r="T242" s="1"/>
      <c r="U242" s="1"/>
      <c r="V242" s="1"/>
    </row>
    <row r="243" spans="2:22" ht="14.25">
      <c r="B243" s="714"/>
      <c r="C243" s="714"/>
      <c r="D243" s="714"/>
      <c r="E243" s="287"/>
      <c r="F243" s="288"/>
      <c r="G243" s="288"/>
      <c r="H243" s="288"/>
      <c r="I243" s="288"/>
      <c r="J243" s="288"/>
      <c r="K243" s="288"/>
      <c r="L243" s="288"/>
      <c r="M243" s="288"/>
      <c r="N243" s="288"/>
      <c r="O243" s="288"/>
      <c r="P243" s="288"/>
      <c r="Q243" s="288"/>
      <c r="R243" s="289"/>
      <c r="S243" s="689"/>
      <c r="T243" s="1"/>
      <c r="U243" s="1"/>
      <c r="V243" s="1"/>
    </row>
    <row r="244" spans="2:22" ht="14.25">
      <c r="B244" s="714"/>
      <c r="C244" s="714"/>
      <c r="D244" s="714"/>
      <c r="E244" s="287"/>
      <c r="F244" s="288"/>
      <c r="G244" s="288"/>
      <c r="H244" s="288"/>
      <c r="I244" s="288"/>
      <c r="J244" s="288"/>
      <c r="K244" s="288"/>
      <c r="L244" s="288"/>
      <c r="M244" s="288"/>
      <c r="N244" s="288"/>
      <c r="O244" s="288"/>
      <c r="P244" s="288"/>
      <c r="Q244" s="288"/>
      <c r="R244" s="289"/>
      <c r="S244" s="689"/>
      <c r="T244" s="1"/>
      <c r="U244" s="1"/>
      <c r="V244" s="1"/>
    </row>
    <row r="245" spans="2:22">
      <c r="B245" s="718"/>
      <c r="C245" s="718"/>
      <c r="D245" s="718"/>
      <c r="E245" s="287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9"/>
      <c r="S245" s="689"/>
      <c r="T245" s="1"/>
      <c r="U245" s="1"/>
      <c r="V245" s="1"/>
    </row>
    <row r="246" spans="2:22">
      <c r="B246" s="718"/>
      <c r="C246" s="718"/>
      <c r="D246" s="718"/>
      <c r="E246" s="287"/>
      <c r="F246" s="288"/>
      <c r="G246" s="288"/>
      <c r="H246" s="288"/>
      <c r="I246" s="288"/>
      <c r="J246" s="288"/>
      <c r="K246" s="288"/>
      <c r="L246" s="288"/>
      <c r="M246" s="288"/>
      <c r="N246" s="288"/>
      <c r="O246" s="288"/>
      <c r="P246" s="288"/>
      <c r="Q246" s="288"/>
      <c r="R246" s="289"/>
      <c r="S246" s="689"/>
      <c r="T246" s="1"/>
      <c r="U246" s="1"/>
      <c r="V246" s="1"/>
    </row>
    <row r="247" spans="2:22">
      <c r="B247" s="718"/>
      <c r="C247" s="718"/>
      <c r="D247" s="718"/>
      <c r="E247" s="287"/>
      <c r="F247" s="288"/>
      <c r="G247" s="288"/>
      <c r="H247" s="288"/>
      <c r="I247" s="288"/>
      <c r="J247" s="288"/>
      <c r="K247" s="288"/>
      <c r="L247" s="288"/>
      <c r="M247" s="288"/>
      <c r="N247" s="288"/>
      <c r="O247" s="288"/>
      <c r="P247" s="288"/>
      <c r="Q247" s="288"/>
      <c r="R247" s="289"/>
      <c r="S247" s="689"/>
      <c r="T247" s="1"/>
      <c r="U247" s="1"/>
      <c r="V247" s="1"/>
    </row>
    <row r="248" spans="2:22">
      <c r="B248" s="718"/>
      <c r="C248" s="718"/>
      <c r="D248" s="718"/>
      <c r="E248" s="287"/>
      <c r="F248" s="288"/>
      <c r="G248" s="288"/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9"/>
      <c r="S248" s="689"/>
      <c r="T248" s="1"/>
      <c r="U248" s="1"/>
      <c r="V248" s="1"/>
    </row>
    <row r="249" spans="2:22">
      <c r="B249" s="718"/>
      <c r="C249" s="718"/>
      <c r="D249" s="718"/>
      <c r="E249" s="287"/>
      <c r="F249" s="288"/>
      <c r="G249" s="288"/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9"/>
      <c r="S249" s="689"/>
      <c r="T249" s="1"/>
      <c r="U249" s="1"/>
      <c r="V249" s="1"/>
    </row>
    <row r="250" spans="2:22">
      <c r="B250" s="718"/>
      <c r="C250" s="718"/>
      <c r="D250" s="718"/>
      <c r="E250" s="287"/>
      <c r="F250" s="288"/>
      <c r="G250" s="288"/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9"/>
      <c r="S250" s="689"/>
      <c r="T250" s="1"/>
      <c r="U250" s="1"/>
      <c r="V250" s="1"/>
    </row>
    <row r="251" spans="2:22">
      <c r="B251" s="718"/>
      <c r="C251" s="718"/>
      <c r="D251" s="718"/>
      <c r="E251" s="287"/>
      <c r="F251" s="288"/>
      <c r="G251" s="288"/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9"/>
      <c r="S251" s="689"/>
      <c r="T251" s="1"/>
      <c r="U251" s="1"/>
      <c r="V251" s="1"/>
    </row>
    <row r="252" spans="2:22">
      <c r="B252" s="718"/>
      <c r="C252" s="718"/>
      <c r="D252" s="718"/>
      <c r="E252" s="287"/>
      <c r="F252" s="288"/>
      <c r="G252" s="288"/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9"/>
      <c r="S252" s="689"/>
      <c r="T252" s="1"/>
      <c r="U252" s="1"/>
      <c r="V252" s="1"/>
    </row>
    <row r="253" spans="2:22">
      <c r="B253" s="718"/>
      <c r="C253" s="718"/>
      <c r="D253" s="718"/>
      <c r="E253" s="287"/>
      <c r="F253" s="288"/>
      <c r="G253" s="288"/>
      <c r="H253" s="288"/>
      <c r="I253" s="288"/>
      <c r="J253" s="288"/>
      <c r="K253" s="288"/>
      <c r="L253" s="288"/>
      <c r="M253" s="288"/>
      <c r="N253" s="288"/>
      <c r="O253" s="288"/>
      <c r="P253" s="288"/>
      <c r="Q253" s="288"/>
      <c r="R253" s="289"/>
      <c r="S253" s="689"/>
      <c r="T253" s="1"/>
      <c r="U253" s="1"/>
      <c r="V253" s="1"/>
    </row>
    <row r="254" spans="2:22" ht="9" customHeight="1">
      <c r="B254" s="718"/>
      <c r="C254" s="718"/>
      <c r="D254" s="718"/>
      <c r="E254" s="751"/>
      <c r="F254" s="752"/>
      <c r="G254" s="752"/>
      <c r="H254" s="752"/>
      <c r="I254" s="752"/>
      <c r="J254" s="752"/>
      <c r="K254" s="752"/>
      <c r="L254" s="752"/>
      <c r="M254" s="752"/>
      <c r="N254" s="752"/>
      <c r="O254" s="752"/>
      <c r="P254" s="752"/>
      <c r="Q254" s="752"/>
      <c r="R254" s="753"/>
      <c r="S254" s="719"/>
      <c r="T254" s="27"/>
      <c r="U254" s="27"/>
      <c r="V254" s="27"/>
    </row>
    <row r="255" spans="2:22" ht="15">
      <c r="B255" s="718"/>
      <c r="C255" s="718"/>
      <c r="D255" s="718"/>
      <c r="E255" s="288"/>
      <c r="F255" s="720"/>
      <c r="G255" s="720"/>
      <c r="H255" s="720"/>
      <c r="I255" s="720"/>
      <c r="J255" s="720"/>
      <c r="K255" s="720"/>
      <c r="L255" s="720"/>
      <c r="M255" s="720"/>
      <c r="N255" s="288"/>
      <c r="O255" s="288"/>
      <c r="P255" s="288"/>
      <c r="Q255" s="288"/>
      <c r="R255" s="288"/>
      <c r="S255" s="721"/>
      <c r="T255" s="28"/>
      <c r="U255" s="28"/>
      <c r="V255" s="28"/>
    </row>
    <row r="256" spans="2:22" ht="19.5">
      <c r="B256" s="718"/>
      <c r="C256" s="718"/>
      <c r="D256" s="718"/>
      <c r="E256" s="288"/>
      <c r="F256" s="720"/>
      <c r="G256" s="722"/>
      <c r="H256" s="720"/>
      <c r="I256" s="720"/>
      <c r="J256" s="720"/>
      <c r="K256" s="720"/>
      <c r="L256" s="720"/>
      <c r="M256" s="720"/>
      <c r="N256" s="288"/>
      <c r="O256" s="288"/>
      <c r="P256" s="288"/>
      <c r="Q256" s="288"/>
      <c r="R256" s="288"/>
      <c r="S256" s="721"/>
      <c r="T256" s="28"/>
      <c r="U256" s="28"/>
      <c r="V256" s="28"/>
    </row>
    <row r="257" spans="2:22" ht="15">
      <c r="B257" s="718"/>
      <c r="C257" s="718"/>
      <c r="D257" s="718"/>
      <c r="E257" s="288"/>
      <c r="F257" s="720"/>
      <c r="G257" s="720"/>
      <c r="H257" s="720"/>
      <c r="I257" s="720"/>
      <c r="J257" s="720"/>
      <c r="K257" s="720"/>
      <c r="L257" s="720"/>
      <c r="M257" s="720"/>
      <c r="N257" s="288"/>
      <c r="O257" s="288"/>
      <c r="P257" s="288"/>
      <c r="Q257" s="288"/>
      <c r="R257" s="288"/>
      <c r="S257" s="721"/>
      <c r="T257" s="28"/>
      <c r="U257" s="28"/>
      <c r="V257" s="28"/>
    </row>
    <row r="258" spans="2:22" ht="15">
      <c r="B258" s="718"/>
      <c r="C258" s="718"/>
      <c r="D258" s="718"/>
      <c r="E258" s="288"/>
      <c r="F258" s="720"/>
      <c r="G258" s="720"/>
      <c r="H258" s="720"/>
      <c r="I258" s="720"/>
      <c r="J258" s="720"/>
      <c r="K258" s="720"/>
      <c r="L258" s="720"/>
      <c r="M258" s="720"/>
      <c r="N258" s="288"/>
      <c r="O258" s="288"/>
      <c r="P258" s="288"/>
      <c r="Q258" s="288"/>
      <c r="R258" s="288"/>
      <c r="S258" s="721"/>
      <c r="T258" s="28"/>
      <c r="U258" s="28"/>
      <c r="V258" s="28"/>
    </row>
    <row r="259" spans="2:22" ht="15">
      <c r="B259" s="12"/>
      <c r="C259" s="12"/>
      <c r="D259" s="50"/>
      <c r="E259" s="22"/>
      <c r="F259" s="29"/>
      <c r="G259" s="30"/>
      <c r="H259" s="29"/>
      <c r="I259" s="29"/>
      <c r="J259" s="29"/>
      <c r="K259" s="29"/>
      <c r="L259" s="29"/>
      <c r="M259" s="29"/>
      <c r="N259" s="22"/>
      <c r="O259" s="22"/>
      <c r="P259" s="22"/>
      <c r="Q259" s="22"/>
      <c r="R259" s="22"/>
      <c r="S259" s="51"/>
      <c r="T259" s="28"/>
      <c r="U259" s="28"/>
      <c r="V259" s="28"/>
    </row>
    <row r="260" spans="2:22" ht="15">
      <c r="B260" s="12"/>
      <c r="C260" s="12"/>
      <c r="D260" s="50"/>
      <c r="E260" s="22"/>
      <c r="F260" s="29"/>
      <c r="G260" s="31"/>
      <c r="H260" s="29"/>
      <c r="I260" s="29"/>
      <c r="J260" s="29"/>
      <c r="K260" s="29"/>
      <c r="L260" s="29"/>
      <c r="M260" s="29"/>
      <c r="N260" s="22"/>
      <c r="O260" s="22"/>
      <c r="P260" s="22"/>
      <c r="Q260" s="22"/>
      <c r="R260" s="22"/>
      <c r="S260" s="51"/>
      <c r="T260" s="28"/>
      <c r="U260" s="28"/>
      <c r="V260" s="28"/>
    </row>
    <row r="261" spans="2:22" ht="15">
      <c r="B261" s="12"/>
      <c r="C261" s="12"/>
      <c r="D261" s="50"/>
      <c r="E261" s="22"/>
      <c r="F261" s="29"/>
      <c r="G261" s="30"/>
      <c r="H261" s="29"/>
      <c r="I261" s="29"/>
      <c r="J261" s="29"/>
      <c r="K261" s="29"/>
      <c r="L261" s="29"/>
      <c r="M261" s="29"/>
      <c r="N261" s="22"/>
      <c r="O261" s="22"/>
      <c r="P261" s="22"/>
      <c r="Q261" s="22"/>
      <c r="R261" s="22"/>
      <c r="S261" s="51"/>
      <c r="T261" s="28"/>
      <c r="U261" s="28"/>
      <c r="V261" s="28"/>
    </row>
    <row r="262" spans="2:22" ht="15">
      <c r="B262" s="12"/>
      <c r="C262" s="12"/>
      <c r="D262" s="50"/>
      <c r="E262" s="22"/>
      <c r="F262" s="29"/>
      <c r="G262" s="32"/>
      <c r="H262" s="29"/>
      <c r="I262" s="29"/>
      <c r="J262" s="29"/>
      <c r="K262" s="29"/>
      <c r="L262" s="29"/>
      <c r="M262" s="29"/>
      <c r="N262" s="22"/>
      <c r="O262" s="22"/>
      <c r="P262" s="22"/>
      <c r="Q262" s="22"/>
      <c r="R262" s="22"/>
      <c r="S262" s="51"/>
      <c r="T262" s="28"/>
      <c r="U262" s="28"/>
      <c r="V262" s="28"/>
    </row>
    <row r="263" spans="2:22" ht="15">
      <c r="B263" s="12"/>
      <c r="C263" s="12"/>
      <c r="D263" s="50"/>
      <c r="E263" s="22"/>
      <c r="F263" s="29"/>
      <c r="G263" s="30"/>
      <c r="H263" s="29"/>
      <c r="I263" s="29"/>
      <c r="J263" s="29"/>
      <c r="K263" s="29"/>
      <c r="L263" s="29"/>
      <c r="M263" s="29"/>
      <c r="N263" s="22"/>
      <c r="O263" s="22"/>
      <c r="P263" s="22"/>
      <c r="Q263" s="22"/>
      <c r="R263" s="22"/>
      <c r="S263" s="51"/>
      <c r="T263" s="28"/>
      <c r="U263" s="28"/>
      <c r="V263" s="28"/>
    </row>
    <row r="264" spans="2:22" ht="15">
      <c r="B264" s="12"/>
      <c r="C264" s="12"/>
      <c r="D264" s="50"/>
      <c r="E264" s="22"/>
      <c r="F264" s="29"/>
      <c r="G264" s="31"/>
      <c r="H264" s="29"/>
      <c r="I264" s="29"/>
      <c r="J264" s="29"/>
      <c r="K264" s="29"/>
      <c r="L264" s="29"/>
      <c r="M264" s="29"/>
      <c r="N264" s="22"/>
      <c r="O264" s="22"/>
      <c r="P264" s="22"/>
      <c r="Q264" s="22"/>
      <c r="R264" s="22"/>
      <c r="S264" s="51"/>
      <c r="T264" s="28"/>
      <c r="U264" s="28"/>
      <c r="V264" s="28"/>
    </row>
    <row r="265" spans="2:22" ht="15">
      <c r="B265" s="12"/>
      <c r="C265" s="12"/>
      <c r="D265" s="50"/>
      <c r="E265" s="22"/>
      <c r="F265" s="29"/>
      <c r="G265" s="30"/>
      <c r="H265" s="29"/>
      <c r="I265" s="29"/>
      <c r="J265" s="29"/>
      <c r="K265" s="29"/>
      <c r="L265" s="29"/>
      <c r="M265" s="29"/>
      <c r="N265" s="22"/>
      <c r="O265" s="22"/>
      <c r="P265" s="22"/>
      <c r="Q265" s="22"/>
      <c r="R265" s="22"/>
      <c r="S265" s="51"/>
      <c r="T265" s="28"/>
      <c r="U265" s="28"/>
      <c r="V265" s="28"/>
    </row>
    <row r="266" spans="2:22" ht="15">
      <c r="B266" s="12"/>
      <c r="C266" s="12"/>
      <c r="D266" s="50"/>
      <c r="E266" s="22"/>
      <c r="F266" s="29"/>
      <c r="G266" s="32"/>
      <c r="H266" s="29"/>
      <c r="I266" s="29"/>
      <c r="J266" s="29"/>
      <c r="K266" s="29"/>
      <c r="L266" s="29"/>
      <c r="M266" s="29"/>
      <c r="N266" s="22"/>
      <c r="O266" s="288"/>
      <c r="P266" s="288"/>
      <c r="Q266" s="288"/>
      <c r="R266" s="288"/>
      <c r="S266" s="51"/>
      <c r="T266" s="28"/>
      <c r="U266" s="28"/>
      <c r="V266" s="28"/>
    </row>
    <row r="267" spans="2:22" ht="15">
      <c r="B267" s="12"/>
      <c r="C267" s="12"/>
      <c r="D267" s="50"/>
      <c r="E267" s="22"/>
      <c r="F267" s="29"/>
      <c r="G267" s="30"/>
      <c r="H267" s="29"/>
      <c r="I267" s="29"/>
      <c r="J267" s="29"/>
      <c r="K267" s="29"/>
      <c r="L267" s="29"/>
      <c r="M267" s="29"/>
      <c r="N267" s="22"/>
      <c r="O267" s="288"/>
      <c r="P267" s="288"/>
      <c r="Q267" s="288"/>
      <c r="R267" s="288"/>
      <c r="S267" s="51"/>
      <c r="T267" s="28"/>
      <c r="U267" s="28"/>
      <c r="V267" s="28"/>
    </row>
    <row r="268" spans="2:22" ht="15">
      <c r="B268" s="12"/>
      <c r="C268" s="12"/>
      <c r="D268" s="50"/>
      <c r="E268" s="22"/>
      <c r="F268" s="29"/>
      <c r="G268" s="32"/>
      <c r="H268" s="29"/>
      <c r="I268" s="29"/>
      <c r="J268" s="29"/>
      <c r="K268" s="29"/>
      <c r="L268" s="29"/>
      <c r="M268" s="29"/>
      <c r="N268" s="22"/>
      <c r="O268" s="288"/>
      <c r="P268" s="288"/>
      <c r="Q268" s="288"/>
      <c r="R268" s="288"/>
      <c r="S268" s="51"/>
      <c r="T268" s="28"/>
      <c r="U268" s="28"/>
      <c r="V268" s="28"/>
    </row>
    <row r="269" spans="2:22" ht="15">
      <c r="B269" s="12"/>
      <c r="C269" s="12"/>
      <c r="D269" s="50"/>
      <c r="E269" s="22"/>
      <c r="F269" s="29"/>
      <c r="G269" s="30"/>
      <c r="H269" s="29"/>
      <c r="I269" s="29"/>
      <c r="J269" s="29"/>
      <c r="K269" s="29"/>
      <c r="L269" s="29"/>
      <c r="M269" s="29"/>
      <c r="N269" s="22"/>
      <c r="O269" s="288"/>
      <c r="P269" s="288"/>
      <c r="Q269" s="288"/>
      <c r="R269" s="288"/>
      <c r="S269" s="51"/>
      <c r="T269" s="28"/>
      <c r="U269" s="28"/>
      <c r="V269" s="28"/>
    </row>
    <row r="270" spans="2:22" ht="15">
      <c r="B270" s="12"/>
      <c r="C270" s="12"/>
      <c r="D270" s="50"/>
      <c r="E270" s="22"/>
      <c r="F270" s="29"/>
      <c r="G270" s="29"/>
      <c r="H270" s="29"/>
      <c r="I270" s="29"/>
      <c r="J270" s="29"/>
      <c r="K270" s="29"/>
      <c r="L270" s="29"/>
      <c r="M270" s="29"/>
      <c r="N270" s="22"/>
      <c r="O270" s="288"/>
      <c r="P270" s="288"/>
      <c r="Q270" s="288"/>
      <c r="R270" s="288"/>
      <c r="S270" s="51"/>
      <c r="T270" s="28"/>
      <c r="U270" s="28"/>
      <c r="V270" s="28"/>
    </row>
    <row r="271" spans="2:22" ht="15">
      <c r="B271" s="12"/>
      <c r="C271" s="12"/>
      <c r="D271" s="50"/>
      <c r="E271" s="22"/>
      <c r="F271" s="29"/>
      <c r="G271" s="31"/>
      <c r="H271" s="29"/>
      <c r="I271" s="29"/>
      <c r="J271" s="29"/>
      <c r="K271" s="29"/>
      <c r="L271" s="29"/>
      <c r="M271" s="29"/>
      <c r="N271" s="22"/>
      <c r="O271" s="288"/>
      <c r="P271" s="288"/>
      <c r="Q271" s="288"/>
      <c r="R271" s="288"/>
      <c r="S271" s="51"/>
      <c r="T271" s="28"/>
      <c r="U271" s="28"/>
      <c r="V271" s="28"/>
    </row>
    <row r="272" spans="2:22" ht="15">
      <c r="B272" s="12"/>
      <c r="C272" s="12"/>
      <c r="D272" s="50"/>
      <c r="E272" s="22"/>
      <c r="F272" s="29"/>
      <c r="G272" s="30"/>
      <c r="H272" s="29"/>
      <c r="I272" s="29"/>
      <c r="J272" s="29"/>
      <c r="K272" s="29"/>
      <c r="L272" s="29"/>
      <c r="M272" s="29"/>
      <c r="N272" s="22"/>
      <c r="O272" s="288"/>
      <c r="P272" s="288"/>
      <c r="Q272" s="288"/>
      <c r="R272" s="288"/>
      <c r="S272" s="51"/>
      <c r="T272" s="28"/>
      <c r="U272" s="28"/>
      <c r="V272" s="28"/>
    </row>
    <row r="273" spans="2:22" ht="15">
      <c r="B273" s="12"/>
      <c r="C273" s="12"/>
      <c r="D273" s="50"/>
      <c r="E273" s="22"/>
      <c r="F273" s="29"/>
      <c r="G273" s="31"/>
      <c r="H273" s="29"/>
      <c r="I273" s="29"/>
      <c r="J273" s="29"/>
      <c r="K273" s="29"/>
      <c r="L273" s="29"/>
      <c r="M273" s="29"/>
      <c r="N273" s="22"/>
      <c r="O273" s="288"/>
      <c r="P273" s="288"/>
      <c r="Q273" s="288"/>
      <c r="R273" s="288"/>
      <c r="S273" s="51"/>
      <c r="T273" s="28"/>
      <c r="U273" s="28"/>
      <c r="V273" s="28"/>
    </row>
    <row r="274" spans="2:22" ht="15">
      <c r="B274" s="12"/>
      <c r="C274" s="12"/>
      <c r="D274" s="50"/>
      <c r="E274" s="22"/>
      <c r="F274" s="29"/>
      <c r="G274" s="30"/>
      <c r="H274" s="29"/>
      <c r="I274" s="29"/>
      <c r="J274" s="29"/>
      <c r="K274" s="29"/>
      <c r="L274" s="29"/>
      <c r="M274" s="29"/>
      <c r="N274" s="22"/>
      <c r="O274" s="288"/>
      <c r="P274" s="288"/>
      <c r="Q274" s="288"/>
      <c r="R274" s="288"/>
      <c r="S274" s="51"/>
      <c r="T274" s="28"/>
      <c r="U274" s="28"/>
      <c r="V274" s="28"/>
    </row>
    <row r="275" spans="2:22" ht="15">
      <c r="B275" s="12"/>
      <c r="C275" s="12"/>
      <c r="D275" s="50"/>
      <c r="E275" s="22"/>
      <c r="F275" s="29"/>
      <c r="G275" s="31"/>
      <c r="H275" s="29"/>
      <c r="I275" s="29"/>
      <c r="J275" s="29"/>
      <c r="K275" s="29"/>
      <c r="L275" s="29"/>
      <c r="M275" s="29"/>
      <c r="N275" s="22"/>
      <c r="O275" s="22"/>
      <c r="P275" s="22"/>
      <c r="Q275" s="22"/>
      <c r="R275" s="22"/>
      <c r="S275" s="51"/>
      <c r="T275" s="28"/>
      <c r="U275" s="28"/>
      <c r="V275" s="28"/>
    </row>
    <row r="276" spans="2:22" ht="15">
      <c r="B276" s="12"/>
      <c r="C276" s="12"/>
      <c r="D276" s="50"/>
      <c r="E276" s="22"/>
      <c r="F276" s="29"/>
      <c r="G276" s="30"/>
      <c r="H276" s="29"/>
      <c r="I276" s="29"/>
      <c r="J276" s="29"/>
      <c r="K276" s="29"/>
      <c r="L276" s="29"/>
      <c r="M276" s="29"/>
      <c r="N276" s="22"/>
      <c r="O276" s="22"/>
      <c r="P276" s="22"/>
      <c r="Q276" s="22"/>
      <c r="R276" s="22"/>
      <c r="S276" s="51"/>
      <c r="T276" s="28"/>
      <c r="U276" s="28"/>
      <c r="V276" s="28"/>
    </row>
    <row r="277" spans="2:22" ht="19.5">
      <c r="B277" s="12"/>
      <c r="C277" s="12"/>
      <c r="D277" s="50"/>
      <c r="E277" s="22"/>
      <c r="F277" s="29"/>
      <c r="G277" s="49"/>
      <c r="H277" s="29"/>
      <c r="I277" s="29"/>
      <c r="J277" s="29"/>
      <c r="K277" s="29"/>
      <c r="L277" s="29"/>
      <c r="M277" s="29"/>
      <c r="N277" s="22"/>
      <c r="O277" s="22"/>
      <c r="P277" s="22"/>
      <c r="Q277" s="22"/>
      <c r="R277" s="22"/>
      <c r="S277" s="51"/>
      <c r="T277" s="28"/>
      <c r="U277" s="28"/>
      <c r="V277" s="28"/>
    </row>
    <row r="278" spans="2:22" ht="15">
      <c r="B278" s="12"/>
      <c r="C278" s="12"/>
      <c r="D278" s="50"/>
      <c r="E278" s="22"/>
      <c r="F278" s="29"/>
      <c r="G278" s="29"/>
      <c r="H278" s="29"/>
      <c r="I278" s="29"/>
      <c r="J278" s="29"/>
      <c r="K278" s="29"/>
      <c r="L278" s="29"/>
      <c r="M278" s="29"/>
      <c r="N278" s="22"/>
      <c r="O278" s="22"/>
      <c r="P278" s="22"/>
      <c r="Q278" s="22"/>
      <c r="R278" s="22"/>
      <c r="S278" s="51"/>
      <c r="T278" s="28"/>
      <c r="U278" s="28"/>
      <c r="V278" s="28"/>
    </row>
    <row r="279" spans="2:22">
      <c r="B279" s="12"/>
      <c r="C279" s="12"/>
      <c r="D279" s="50"/>
      <c r="S279" s="51"/>
      <c r="T279" s="28"/>
      <c r="U279" s="28"/>
      <c r="V279" s="28"/>
    </row>
    <row r="280" spans="2:22">
      <c r="B280" s="12"/>
      <c r="C280" s="12"/>
      <c r="D280" s="50"/>
      <c r="S280" s="51"/>
      <c r="T280" s="28"/>
      <c r="U280" s="28"/>
      <c r="V280" s="28"/>
    </row>
    <row r="281" spans="2:22">
      <c r="B281" s="12"/>
      <c r="C281" s="12"/>
      <c r="D281" s="50"/>
      <c r="S281" s="52"/>
      <c r="T281" s="1"/>
      <c r="U281" s="1"/>
      <c r="V281" s="1"/>
    </row>
    <row r="282" spans="2:22">
      <c r="B282" s="12"/>
      <c r="C282" s="12"/>
      <c r="D282" s="50"/>
      <c r="S282" s="52"/>
      <c r="T282" s="1"/>
      <c r="U282" s="1"/>
      <c r="V282" s="1"/>
    </row>
    <row r="283" spans="2:22" ht="5.0999999999999996" customHeight="1">
      <c r="B283" s="12"/>
      <c r="C283" s="12"/>
      <c r="D283" s="50"/>
      <c r="S283" s="52"/>
      <c r="T283" s="1"/>
      <c r="U283" s="1"/>
      <c r="V283" s="1"/>
    </row>
    <row r="284" spans="2:22">
      <c r="B284" s="12"/>
      <c r="C284" s="12"/>
      <c r="D284" s="50"/>
      <c r="S284" s="52"/>
      <c r="T284" s="1"/>
      <c r="U284" s="1"/>
      <c r="V284" s="1"/>
    </row>
    <row r="285" spans="2:22">
      <c r="B285" s="12"/>
      <c r="C285" s="12"/>
      <c r="D285" s="50"/>
      <c r="S285" s="52"/>
      <c r="T285" s="1"/>
      <c r="U285" s="1"/>
      <c r="V285" s="1"/>
    </row>
    <row r="286" spans="2:22">
      <c r="B286" s="12"/>
      <c r="C286" s="12"/>
      <c r="D286" s="50"/>
      <c r="S286" s="52"/>
      <c r="T286" s="1"/>
      <c r="U286" s="1"/>
      <c r="V286" s="1"/>
    </row>
    <row r="287" spans="2:22">
      <c r="B287" s="12"/>
      <c r="C287" s="12"/>
      <c r="D287" s="50"/>
      <c r="S287" s="52"/>
      <c r="T287" s="1"/>
      <c r="U287" s="1"/>
      <c r="V287" s="1"/>
    </row>
    <row r="288" spans="2:22" ht="15">
      <c r="B288" s="12"/>
      <c r="C288" s="12"/>
      <c r="D288" s="50"/>
      <c r="E288" s="22"/>
      <c r="F288" s="22"/>
      <c r="G288" s="29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52"/>
      <c r="T288" s="1"/>
      <c r="U288" s="1"/>
      <c r="V288" s="1"/>
    </row>
    <row r="289" spans="2:22" ht="15">
      <c r="B289" s="12"/>
      <c r="C289" s="12"/>
      <c r="D289" s="50"/>
      <c r="E289" s="22"/>
      <c r="F289" s="22"/>
      <c r="G289" s="29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52"/>
      <c r="T289" s="1"/>
      <c r="U289" s="1"/>
      <c r="V289" s="1"/>
    </row>
    <row r="290" spans="2:22" ht="15">
      <c r="B290" s="12"/>
      <c r="C290" s="12"/>
      <c r="D290" s="50"/>
      <c r="E290" s="22"/>
      <c r="F290" s="22"/>
      <c r="G290" s="29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52"/>
      <c r="T290" s="1"/>
      <c r="U290" s="1"/>
      <c r="V290" s="1"/>
    </row>
    <row r="291" spans="2:22" ht="15">
      <c r="B291" s="12"/>
      <c r="C291" s="12"/>
      <c r="D291" s="50"/>
      <c r="E291" s="22"/>
      <c r="F291" s="22"/>
      <c r="G291" s="29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52"/>
      <c r="T291" s="1"/>
      <c r="U291" s="1"/>
      <c r="V291" s="1"/>
    </row>
    <row r="292" spans="2:22" ht="15">
      <c r="B292" s="12"/>
      <c r="C292" s="12"/>
      <c r="D292" s="50"/>
      <c r="E292" s="22"/>
      <c r="F292" s="22"/>
      <c r="G292" s="29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52"/>
      <c r="T292" s="1"/>
      <c r="U292" s="1"/>
      <c r="V292" s="1"/>
    </row>
    <row r="293" spans="2:22" ht="15">
      <c r="B293" s="12"/>
      <c r="C293" s="12"/>
      <c r="D293" s="50"/>
      <c r="E293" s="22"/>
      <c r="F293" s="22"/>
      <c r="G293" s="29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52"/>
      <c r="T293" s="1"/>
      <c r="U293" s="1"/>
      <c r="V293" s="1"/>
    </row>
    <row r="294" spans="2:22" ht="15">
      <c r="B294" s="12"/>
      <c r="C294" s="12"/>
      <c r="D294" s="50"/>
      <c r="E294" s="22"/>
      <c r="F294" s="22"/>
      <c r="G294" s="29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52"/>
      <c r="T294" s="1"/>
      <c r="U294" s="1"/>
      <c r="V294" s="1"/>
    </row>
    <row r="295" spans="2:22" ht="15">
      <c r="B295" s="12"/>
      <c r="C295" s="12"/>
      <c r="D295" s="50"/>
      <c r="E295" s="22"/>
      <c r="F295" s="22"/>
      <c r="G295" s="29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52"/>
      <c r="T295" s="1"/>
      <c r="U295" s="1"/>
      <c r="V295" s="1"/>
    </row>
    <row r="296" spans="2:22" ht="15">
      <c r="B296" s="12"/>
      <c r="C296" s="12"/>
      <c r="D296" s="50"/>
      <c r="E296" s="22"/>
      <c r="F296" s="22"/>
      <c r="G296" s="29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52"/>
      <c r="T296" s="1"/>
      <c r="U296" s="1"/>
      <c r="V296" s="1"/>
    </row>
    <row r="297" spans="2:22" ht="15">
      <c r="B297" s="12"/>
      <c r="C297" s="12"/>
      <c r="D297" s="50"/>
      <c r="E297" s="22"/>
      <c r="F297" s="22"/>
      <c r="G297" s="29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52"/>
      <c r="T297" s="1"/>
      <c r="U297" s="1"/>
      <c r="V297" s="1"/>
    </row>
    <row r="298" spans="2:22" ht="15">
      <c r="B298" s="12"/>
      <c r="C298" s="12"/>
      <c r="D298" s="50"/>
      <c r="E298" s="22"/>
      <c r="F298" s="22"/>
      <c r="G298" s="29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52"/>
      <c r="T298" s="1"/>
      <c r="U298" s="1"/>
      <c r="V298" s="1"/>
    </row>
    <row r="299" spans="2:22" ht="15">
      <c r="B299" s="12"/>
      <c r="C299" s="12"/>
      <c r="D299" s="50"/>
      <c r="E299" s="22"/>
      <c r="F299" s="22"/>
      <c r="G299" s="29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52"/>
      <c r="T299" s="1"/>
      <c r="U299" s="1"/>
      <c r="V299" s="1"/>
    </row>
    <row r="300" spans="2:22" ht="15">
      <c r="B300" s="12"/>
      <c r="C300" s="12"/>
      <c r="D300" s="50"/>
      <c r="E300" s="22"/>
      <c r="F300" s="22"/>
      <c r="G300" s="29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52"/>
      <c r="T300" s="1"/>
      <c r="U300" s="1"/>
      <c r="V300" s="1"/>
    </row>
    <row r="301" spans="2:22" ht="15">
      <c r="B301" s="12"/>
      <c r="C301" s="12"/>
      <c r="D301" s="50"/>
      <c r="E301" s="22"/>
      <c r="F301" s="22"/>
      <c r="G301" s="29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52"/>
      <c r="T301" s="1"/>
      <c r="U301" s="1"/>
      <c r="V301" s="1"/>
    </row>
    <row r="302" spans="2:22" ht="15">
      <c r="B302" s="12"/>
      <c r="C302" s="12"/>
      <c r="D302" s="50"/>
      <c r="E302" s="22"/>
      <c r="F302" s="22"/>
      <c r="G302" s="29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52"/>
      <c r="T302" s="1"/>
      <c r="U302" s="1"/>
      <c r="V302" s="1"/>
    </row>
    <row r="303" spans="2:22" ht="15">
      <c r="B303" s="12"/>
      <c r="C303" s="12"/>
      <c r="D303" s="50"/>
      <c r="E303" s="22"/>
      <c r="F303" s="22"/>
      <c r="G303" s="29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52"/>
      <c r="T303" s="1"/>
      <c r="U303" s="1"/>
      <c r="V303" s="1"/>
    </row>
    <row r="304" spans="2:22" ht="15">
      <c r="B304" s="12"/>
      <c r="C304" s="12"/>
      <c r="D304" s="50"/>
      <c r="E304" s="22"/>
      <c r="F304" s="22"/>
      <c r="G304" s="29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52"/>
      <c r="T304" s="1"/>
      <c r="U304" s="1"/>
      <c r="V304" s="1"/>
    </row>
    <row r="305" spans="2:22" ht="15">
      <c r="B305" s="12"/>
      <c r="C305" s="12"/>
      <c r="D305" s="50"/>
      <c r="E305" s="22"/>
      <c r="F305" s="22"/>
      <c r="G305" s="29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52"/>
      <c r="T305" s="1"/>
      <c r="U305" s="1"/>
      <c r="V305" s="1"/>
    </row>
    <row r="306" spans="2:22" ht="15">
      <c r="B306" s="12"/>
      <c r="C306" s="12"/>
      <c r="D306" s="50"/>
      <c r="E306" s="22"/>
      <c r="F306" s="22"/>
      <c r="G306" s="29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52"/>
      <c r="T306" s="1"/>
      <c r="U306" s="1"/>
      <c r="V306" s="1"/>
    </row>
    <row r="307" spans="2:22" ht="15">
      <c r="B307" s="12"/>
      <c r="C307" s="12"/>
      <c r="D307" s="50"/>
      <c r="E307" s="22"/>
      <c r="F307" s="22"/>
      <c r="G307" s="29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52"/>
      <c r="T307" s="1"/>
      <c r="U307" s="1"/>
      <c r="V307" s="1"/>
    </row>
    <row r="308" spans="2:22" ht="15">
      <c r="B308" s="12"/>
      <c r="C308" s="12"/>
      <c r="D308" s="50"/>
      <c r="E308" s="22"/>
      <c r="F308" s="22"/>
      <c r="G308" s="29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52"/>
      <c r="T308" s="1"/>
      <c r="U308" s="1"/>
      <c r="V308" s="1"/>
    </row>
    <row r="309" spans="2:22" ht="15">
      <c r="B309" s="12"/>
      <c r="C309" s="12"/>
      <c r="D309" s="50"/>
      <c r="E309" s="22"/>
      <c r="F309" s="22"/>
      <c r="G309" s="29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52"/>
      <c r="T309" s="1"/>
      <c r="U309" s="1"/>
      <c r="V309" s="1"/>
    </row>
    <row r="310" spans="2:22" ht="15">
      <c r="B310" s="12"/>
      <c r="C310" s="12"/>
      <c r="D310" s="50"/>
      <c r="E310" s="22"/>
      <c r="F310" s="22"/>
      <c r="G310" s="29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52"/>
      <c r="T310" s="1"/>
      <c r="U310" s="1"/>
      <c r="V310" s="1"/>
    </row>
    <row r="311" spans="2:22" ht="15">
      <c r="B311" s="12"/>
      <c r="C311" s="12"/>
      <c r="D311" s="50"/>
      <c r="E311" s="22"/>
      <c r="F311" s="22"/>
      <c r="G311" s="29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52"/>
      <c r="T311" s="1"/>
      <c r="U311" s="1"/>
      <c r="V311" s="1"/>
    </row>
    <row r="312" spans="2:22" ht="15">
      <c r="B312" s="12"/>
      <c r="C312" s="12"/>
      <c r="D312" s="50"/>
      <c r="E312" s="22"/>
      <c r="F312" s="22"/>
      <c r="G312" s="29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52"/>
      <c r="T312" s="1"/>
      <c r="U312" s="1"/>
      <c r="V312" s="1"/>
    </row>
    <row r="313" spans="2:22" ht="15">
      <c r="B313" s="12"/>
      <c r="C313" s="12"/>
      <c r="D313" s="50"/>
      <c r="E313" s="22"/>
      <c r="F313" s="22"/>
      <c r="G313" s="29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52"/>
      <c r="T313" s="1"/>
      <c r="U313" s="1"/>
      <c r="V313" s="1"/>
    </row>
    <row r="314" spans="2:22" ht="15">
      <c r="B314" s="12"/>
      <c r="C314" s="12"/>
      <c r="D314" s="50"/>
      <c r="E314" s="22"/>
      <c r="F314" s="22"/>
      <c r="G314" s="29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52"/>
      <c r="T314" s="1"/>
      <c r="U314" s="1"/>
      <c r="V314" s="1"/>
    </row>
    <row r="315" spans="2:22" ht="15">
      <c r="B315" s="12"/>
      <c r="C315" s="12"/>
      <c r="D315" s="50"/>
      <c r="E315" s="22"/>
      <c r="F315" s="22"/>
      <c r="G315" s="29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52"/>
      <c r="T315" s="1"/>
      <c r="U315" s="1"/>
      <c r="V315" s="1"/>
    </row>
    <row r="316" spans="2:22" ht="15">
      <c r="B316" s="12"/>
      <c r="C316" s="12"/>
      <c r="D316" s="50"/>
      <c r="E316" s="22"/>
      <c r="F316" s="22"/>
      <c r="G316" s="29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52"/>
      <c r="T316" s="1"/>
      <c r="U316" s="1"/>
      <c r="V316" s="1"/>
    </row>
    <row r="317" spans="2:22" ht="15">
      <c r="B317" s="12"/>
      <c r="C317" s="12"/>
      <c r="D317" s="50"/>
      <c r="E317" s="22"/>
      <c r="F317" s="22"/>
      <c r="G317" s="29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52"/>
      <c r="T317" s="1"/>
      <c r="U317" s="1"/>
      <c r="V317" s="1"/>
    </row>
    <row r="318" spans="2:22" ht="15">
      <c r="B318" s="12"/>
      <c r="C318" s="12"/>
      <c r="D318" s="50"/>
      <c r="E318" s="22"/>
      <c r="F318" s="22"/>
      <c r="G318" s="29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52"/>
      <c r="T318" s="1"/>
      <c r="U318" s="1"/>
      <c r="V318" s="1"/>
    </row>
    <row r="319" spans="2:22" ht="15">
      <c r="B319" s="12"/>
      <c r="C319" s="12"/>
      <c r="D319" s="50"/>
      <c r="E319" s="22"/>
      <c r="F319" s="22"/>
      <c r="G319" s="29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52"/>
      <c r="T319" s="1"/>
      <c r="U319" s="1"/>
      <c r="V319" s="1"/>
    </row>
    <row r="320" spans="2:22" ht="15">
      <c r="B320" s="12"/>
      <c r="C320" s="12"/>
      <c r="D320" s="50"/>
      <c r="E320" s="22"/>
      <c r="F320" s="22"/>
      <c r="G320" s="29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52"/>
      <c r="T320" s="1"/>
      <c r="U320" s="1"/>
      <c r="V320" s="1"/>
    </row>
    <row r="321" spans="2:22" ht="15">
      <c r="B321" s="12"/>
      <c r="C321" s="12"/>
      <c r="D321" s="50"/>
      <c r="E321" s="22"/>
      <c r="F321" s="22"/>
      <c r="G321" s="29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52"/>
      <c r="T321" s="1"/>
      <c r="U321" s="1"/>
      <c r="V321" s="1"/>
    </row>
    <row r="322" spans="2:22" ht="15">
      <c r="B322" s="12"/>
      <c r="C322" s="12"/>
      <c r="D322" s="50"/>
      <c r="E322" s="22"/>
      <c r="F322" s="22"/>
      <c r="G322" s="29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52"/>
      <c r="T322" s="1"/>
      <c r="U322" s="1"/>
      <c r="V322" s="1"/>
    </row>
    <row r="323" spans="2:22" ht="15">
      <c r="B323" s="12"/>
      <c r="C323" s="12"/>
      <c r="D323" s="50"/>
      <c r="E323" s="22"/>
      <c r="F323" s="22"/>
      <c r="G323" s="29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52"/>
      <c r="T323" s="1"/>
      <c r="U323" s="1"/>
      <c r="V323" s="1"/>
    </row>
    <row r="324" spans="2:22" ht="15">
      <c r="B324" s="12"/>
      <c r="C324" s="12"/>
      <c r="D324" s="50"/>
      <c r="E324" s="22"/>
      <c r="F324" s="22"/>
      <c r="G324" s="29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52"/>
      <c r="T324" s="1"/>
      <c r="U324" s="1"/>
      <c r="V324" s="1"/>
    </row>
    <row r="325" spans="2:22" ht="15">
      <c r="B325" s="12"/>
      <c r="C325" s="12"/>
      <c r="D325" s="50"/>
      <c r="E325" s="22"/>
      <c r="F325" s="22"/>
      <c r="G325" s="29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52"/>
      <c r="T325" s="1"/>
      <c r="U325" s="1"/>
      <c r="V325" s="1"/>
    </row>
    <row r="326" spans="2:22" ht="15">
      <c r="B326" s="12"/>
      <c r="C326" s="12"/>
      <c r="D326" s="50"/>
      <c r="E326" s="22"/>
      <c r="F326" s="22"/>
      <c r="G326" s="29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52"/>
      <c r="T326" s="1"/>
      <c r="U326" s="1"/>
      <c r="V326" s="1"/>
    </row>
    <row r="327" spans="2:22" ht="15">
      <c r="B327" s="12"/>
      <c r="C327" s="12"/>
      <c r="D327" s="50"/>
      <c r="E327" s="22"/>
      <c r="F327" s="22"/>
      <c r="G327" s="29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52"/>
      <c r="T327" s="1"/>
      <c r="U327" s="1"/>
      <c r="V327" s="1"/>
    </row>
    <row r="328" spans="2:22" ht="15">
      <c r="B328" s="12"/>
      <c r="C328" s="12"/>
      <c r="D328" s="50"/>
      <c r="E328" s="22"/>
      <c r="F328" s="22"/>
      <c r="G328" s="29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52"/>
      <c r="T328" s="1"/>
      <c r="U328" s="1"/>
      <c r="V328" s="1"/>
    </row>
    <row r="329" spans="2:22" ht="15">
      <c r="B329" s="12"/>
      <c r="C329" s="12"/>
      <c r="D329" s="50"/>
      <c r="E329" s="22"/>
      <c r="F329" s="22"/>
      <c r="G329" s="29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52"/>
      <c r="T329" s="1"/>
      <c r="U329" s="1"/>
      <c r="V329" s="1"/>
    </row>
    <row r="330" spans="2:22" ht="15">
      <c r="B330" s="12"/>
      <c r="C330" s="12"/>
      <c r="D330" s="50"/>
      <c r="E330" s="22"/>
      <c r="F330" s="22"/>
      <c r="G330" s="29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52"/>
      <c r="T330" s="1"/>
      <c r="U330" s="1"/>
      <c r="V330" s="1"/>
    </row>
    <row r="331" spans="2:22" ht="15">
      <c r="B331" s="12"/>
      <c r="C331" s="12"/>
      <c r="D331" s="50"/>
      <c r="E331" s="22"/>
      <c r="F331" s="22"/>
      <c r="G331" s="29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52"/>
      <c r="T331" s="1"/>
      <c r="U331" s="1"/>
      <c r="V331" s="1"/>
    </row>
    <row r="332" spans="2:22" ht="15">
      <c r="B332" s="12"/>
      <c r="C332" s="12"/>
      <c r="D332" s="50"/>
      <c r="E332" s="22"/>
      <c r="F332" s="22"/>
      <c r="G332" s="29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52"/>
      <c r="T332" s="1"/>
      <c r="U332" s="1"/>
      <c r="V332" s="1"/>
    </row>
    <row r="333" spans="2:22" ht="15">
      <c r="B333" s="12"/>
      <c r="C333" s="12"/>
      <c r="D333" s="50"/>
      <c r="E333" s="22"/>
      <c r="F333" s="22"/>
      <c r="G333" s="29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52"/>
      <c r="T333" s="1"/>
      <c r="U333" s="1"/>
      <c r="V333" s="1"/>
    </row>
    <row r="334" spans="2:22" ht="15">
      <c r="B334" s="12"/>
      <c r="C334" s="12"/>
      <c r="D334" s="50"/>
      <c r="E334" s="22"/>
      <c r="F334" s="22"/>
      <c r="G334" s="29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52"/>
      <c r="T334" s="1"/>
      <c r="U334" s="1"/>
      <c r="V334" s="1"/>
    </row>
    <row r="335" spans="2:22" ht="15">
      <c r="B335" s="12"/>
      <c r="C335" s="12"/>
      <c r="D335" s="50"/>
      <c r="E335" s="22"/>
      <c r="F335" s="22"/>
      <c r="G335" s="29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52"/>
      <c r="T335" s="1"/>
      <c r="U335" s="1"/>
      <c r="V335" s="1"/>
    </row>
    <row r="336" spans="2:22" ht="15">
      <c r="B336" s="12"/>
      <c r="C336" s="12"/>
      <c r="D336" s="50"/>
      <c r="E336" s="22"/>
      <c r="F336" s="22"/>
      <c r="G336" s="29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52"/>
      <c r="T336" s="1"/>
      <c r="U336" s="1"/>
      <c r="V336" s="1"/>
    </row>
    <row r="337" spans="2:22" ht="15">
      <c r="B337" s="12"/>
      <c r="C337" s="12"/>
      <c r="D337" s="50"/>
      <c r="E337" s="22"/>
      <c r="F337" s="22"/>
      <c r="G337" s="29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52"/>
      <c r="T337" s="1"/>
      <c r="U337" s="1"/>
      <c r="V337" s="1"/>
    </row>
    <row r="338" spans="2:22">
      <c r="B338" s="12"/>
      <c r="C338" s="12"/>
      <c r="D338" s="50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52"/>
      <c r="T338" s="1"/>
      <c r="U338" s="1"/>
      <c r="V338" s="1"/>
    </row>
    <row r="339" spans="2:22">
      <c r="B339" s="1"/>
      <c r="C339" s="1"/>
      <c r="D339" s="1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1"/>
      <c r="T339" s="1"/>
      <c r="U339" s="1"/>
      <c r="V339" s="1"/>
    </row>
    <row r="340" spans="2:22">
      <c r="B340" s="1"/>
      <c r="C340" s="1"/>
      <c r="D340" s="1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1"/>
      <c r="T340" s="1"/>
      <c r="U340" s="1"/>
      <c r="V340" s="1"/>
    </row>
    <row r="341" spans="2:22">
      <c r="B341" s="1"/>
      <c r="C341" s="1"/>
      <c r="D341" s="1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1"/>
      <c r="T341" s="1"/>
      <c r="U341" s="1"/>
      <c r="V341" s="1"/>
    </row>
    <row r="342" spans="2:22">
      <c r="B342" s="1"/>
      <c r="C342" s="1"/>
      <c r="D342" s="1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1"/>
      <c r="T342" s="1"/>
      <c r="U342" s="1"/>
      <c r="V342" s="1"/>
    </row>
    <row r="343" spans="2:22">
      <c r="B343" s="1"/>
      <c r="C343" s="1"/>
      <c r="D343" s="1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1"/>
      <c r="T343" s="1"/>
      <c r="U343" s="1"/>
      <c r="V343" s="1"/>
    </row>
    <row r="344" spans="2:22">
      <c r="B344" s="1"/>
      <c r="C344" s="1"/>
      <c r="D344" s="1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1"/>
      <c r="T344" s="1"/>
      <c r="U344" s="1"/>
      <c r="V344" s="1"/>
    </row>
    <row r="345" spans="2:22">
      <c r="B345" s="1"/>
      <c r="C345" s="1"/>
      <c r="D345" s="1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1"/>
      <c r="T345" s="1"/>
      <c r="U345" s="1"/>
      <c r="V345" s="1"/>
    </row>
    <row r="346" spans="2:22">
      <c r="B346" s="1"/>
      <c r="C346" s="1"/>
      <c r="D346" s="1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1"/>
      <c r="T346" s="1"/>
      <c r="U346" s="1"/>
      <c r="V346" s="1"/>
    </row>
    <row r="347" spans="2:22">
      <c r="B347" s="1"/>
      <c r="C347" s="1"/>
      <c r="D347" s="1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1"/>
      <c r="T347" s="1"/>
      <c r="U347" s="1"/>
      <c r="V347" s="1"/>
    </row>
    <row r="348" spans="2:22">
      <c r="B348" s="1"/>
      <c r="C348" s="1"/>
      <c r="D348" s="1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1"/>
      <c r="T348" s="1"/>
      <c r="U348" s="1"/>
      <c r="V348" s="1"/>
    </row>
    <row r="349" spans="2:22">
      <c r="B349" s="1"/>
      <c r="C349" s="1"/>
      <c r="D349" s="1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1"/>
      <c r="T349" s="1"/>
      <c r="U349" s="1"/>
      <c r="V349" s="1"/>
    </row>
    <row r="350" spans="2:22">
      <c r="B350" s="1"/>
      <c r="C350" s="1"/>
      <c r="D350" s="1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1"/>
      <c r="T350" s="1"/>
      <c r="U350" s="1"/>
      <c r="V350" s="1"/>
    </row>
    <row r="351" spans="2:22">
      <c r="B351" s="1"/>
      <c r="C351" s="1"/>
      <c r="D351" s="1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1"/>
      <c r="T351" s="1"/>
      <c r="U351" s="1"/>
      <c r="V351" s="1"/>
    </row>
    <row r="352" spans="2:22">
      <c r="B352" s="1"/>
      <c r="C352" s="1"/>
      <c r="D352" s="1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1"/>
      <c r="T352" s="1"/>
      <c r="U352" s="1"/>
      <c r="V352" s="1"/>
    </row>
    <row r="353" spans="2:22">
      <c r="B353" s="1"/>
      <c r="C353" s="1"/>
      <c r="D353" s="1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1"/>
      <c r="T353" s="1"/>
      <c r="U353" s="1"/>
      <c r="V353" s="1"/>
    </row>
    <row r="354" spans="2:22">
      <c r="B354" s="1"/>
      <c r="C354" s="1"/>
      <c r="D354" s="1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1"/>
      <c r="T354" s="1"/>
      <c r="U354" s="1"/>
      <c r="V354" s="1"/>
    </row>
    <row r="355" spans="2:22">
      <c r="B355" s="1"/>
      <c r="C355" s="1"/>
      <c r="D355" s="1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1"/>
      <c r="T355" s="1"/>
      <c r="U355" s="1"/>
      <c r="V355" s="1"/>
    </row>
    <row r="356" spans="2:22">
      <c r="B356" s="1"/>
      <c r="C356" s="1"/>
      <c r="D356" s="1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1"/>
      <c r="T356" s="1"/>
      <c r="U356" s="1"/>
      <c r="V356" s="1"/>
    </row>
    <row r="357" spans="2:22">
      <c r="B357" s="1"/>
      <c r="C357" s="1"/>
      <c r="D357" s="1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1"/>
      <c r="T357" s="1"/>
      <c r="U357" s="1"/>
      <c r="V357" s="1"/>
    </row>
    <row r="358" spans="2:22">
      <c r="B358" s="1"/>
      <c r="C358" s="1"/>
      <c r="D358" s="1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1"/>
      <c r="T358" s="1"/>
      <c r="U358" s="1"/>
      <c r="V358" s="1"/>
    </row>
    <row r="359" spans="2:22">
      <c r="B359" s="1"/>
      <c r="C359" s="1"/>
      <c r="D359" s="1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1"/>
      <c r="T359" s="1"/>
      <c r="U359" s="1"/>
      <c r="V359" s="1"/>
    </row>
    <row r="360" spans="2:22" ht="18" customHeight="1">
      <c r="B360" s="1"/>
      <c r="C360" s="1"/>
      <c r="D360" s="1"/>
      <c r="E360" s="35"/>
      <c r="F360" s="35"/>
      <c r="G360" s="53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1"/>
      <c r="T360" s="1"/>
      <c r="U360" s="1"/>
      <c r="V360" s="1"/>
    </row>
    <row r="361" spans="2:22" ht="18" customHeight="1">
      <c r="B361" s="1"/>
      <c r="C361" s="1"/>
      <c r="D361" s="1"/>
      <c r="E361" s="35"/>
      <c r="F361" s="35"/>
      <c r="G361" s="53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1"/>
      <c r="T361" s="1"/>
      <c r="U361" s="1"/>
      <c r="V361" s="1"/>
    </row>
    <row r="362" spans="2:22" ht="18" customHeight="1">
      <c r="B362" s="1"/>
      <c r="C362" s="1"/>
      <c r="D362" s="1"/>
      <c r="E362" s="35"/>
      <c r="F362" s="35"/>
      <c r="G362" s="53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1"/>
      <c r="T362" s="1"/>
      <c r="U362" s="1"/>
      <c r="V362" s="1"/>
    </row>
    <row r="363" spans="2:22" ht="18" customHeight="1">
      <c r="B363" s="1"/>
      <c r="C363" s="1"/>
      <c r="D363" s="1"/>
      <c r="E363" s="35"/>
      <c r="F363" s="35"/>
      <c r="G363" s="53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1"/>
      <c r="T363" s="1"/>
      <c r="U363" s="1"/>
      <c r="V363" s="1"/>
    </row>
    <row r="364" spans="2:22">
      <c r="B364" s="1"/>
      <c r="C364" s="1"/>
      <c r="D364" s="1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1"/>
      <c r="T364" s="1"/>
      <c r="U364" s="1"/>
      <c r="V364" s="1"/>
    </row>
    <row r="365" spans="2:22">
      <c r="B365" s="1"/>
      <c r="C365" s="1"/>
      <c r="D365" s="1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1"/>
      <c r="T365" s="1"/>
      <c r="U365" s="1"/>
      <c r="V365" s="1"/>
    </row>
    <row r="366" spans="2:22">
      <c r="B366" s="1"/>
      <c r="C366" s="1"/>
      <c r="D366" s="1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1"/>
      <c r="T366" s="1"/>
      <c r="U366" s="1"/>
      <c r="V366" s="1"/>
    </row>
    <row r="367" spans="2:22">
      <c r="B367" s="1"/>
      <c r="C367" s="1"/>
      <c r="D367" s="1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1"/>
      <c r="T367" s="1"/>
      <c r="U367" s="1"/>
      <c r="V367" s="1"/>
    </row>
    <row r="368" spans="2:22">
      <c r="B368" s="1"/>
      <c r="C368" s="1"/>
      <c r="D368" s="1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1"/>
      <c r="T368" s="1"/>
      <c r="U368" s="1"/>
      <c r="V368" s="1"/>
    </row>
    <row r="369" spans="2:22">
      <c r="B369" s="1"/>
      <c r="C369" s="1"/>
      <c r="D369" s="1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1"/>
      <c r="T369" s="1"/>
      <c r="U369" s="1"/>
      <c r="V369" s="1"/>
    </row>
    <row r="370" spans="2:22">
      <c r="B370" s="1"/>
      <c r="C370" s="1"/>
      <c r="D370" s="1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1"/>
      <c r="T370" s="1"/>
      <c r="U370" s="1"/>
      <c r="V370" s="1"/>
    </row>
    <row r="371" spans="2:22">
      <c r="B371" s="1"/>
      <c r="C371" s="1"/>
      <c r="D371" s="1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1"/>
      <c r="T371" s="1"/>
      <c r="U371" s="1"/>
      <c r="V371" s="1"/>
    </row>
    <row r="372" spans="2:22">
      <c r="B372" s="1"/>
      <c r="C372" s="1"/>
      <c r="D372" s="1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1"/>
      <c r="T372" s="1"/>
      <c r="U372" s="1"/>
      <c r="V372" s="1"/>
    </row>
    <row r="373" spans="2:22">
      <c r="B373" s="1"/>
      <c r="C373" s="1"/>
      <c r="D373" s="1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1"/>
      <c r="T373" s="1"/>
      <c r="U373" s="1"/>
      <c r="V373" s="1"/>
    </row>
    <row r="374" spans="2:22">
      <c r="B374" s="1"/>
      <c r="C374" s="1"/>
      <c r="D374" s="1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1"/>
      <c r="T374" s="1"/>
      <c r="U374" s="1"/>
      <c r="V374" s="1"/>
    </row>
    <row r="375" spans="2:22">
      <c r="B375" s="1"/>
      <c r="C375" s="1"/>
      <c r="D375" s="1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1"/>
      <c r="T375" s="1"/>
      <c r="U375" s="1"/>
      <c r="V375" s="1"/>
    </row>
    <row r="376" spans="2:22">
      <c r="B376" s="1"/>
      <c r="C376" s="1"/>
      <c r="D376" s="1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1"/>
      <c r="T376" s="1"/>
      <c r="U376" s="1"/>
      <c r="V376" s="1"/>
    </row>
    <row r="377" spans="2:22">
      <c r="B377" s="1"/>
      <c r="C377" s="1"/>
      <c r="D377" s="1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1"/>
      <c r="T377" s="1"/>
      <c r="U377" s="1"/>
      <c r="V377" s="1"/>
    </row>
    <row r="378" spans="2:22">
      <c r="B378" s="1"/>
      <c r="C378" s="1"/>
      <c r="D378" s="1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1"/>
      <c r="T378" s="1"/>
      <c r="U378" s="1"/>
      <c r="V378" s="1"/>
    </row>
    <row r="379" spans="2:22">
      <c r="B379" s="1"/>
      <c r="C379" s="1"/>
      <c r="D379" s="1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1"/>
      <c r="T379" s="1"/>
      <c r="U379" s="1"/>
      <c r="V379" s="1"/>
    </row>
    <row r="380" spans="2:22">
      <c r="B380" s="1"/>
      <c r="C380" s="1"/>
      <c r="D380" s="1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1"/>
      <c r="T380" s="1"/>
      <c r="U380" s="1"/>
      <c r="V380" s="1"/>
    </row>
    <row r="381" spans="2:22">
      <c r="B381" s="1"/>
      <c r="C381" s="1"/>
      <c r="D381" s="1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1"/>
      <c r="T381" s="1"/>
      <c r="U381" s="1"/>
      <c r="V381" s="1"/>
    </row>
    <row r="382" spans="2:22">
      <c r="B382" s="1"/>
      <c r="C382" s="1"/>
      <c r="D382" s="1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1"/>
      <c r="T382" s="1"/>
      <c r="U382" s="1"/>
      <c r="V382" s="1"/>
    </row>
    <row r="383" spans="2:22">
      <c r="B383" s="1"/>
      <c r="C383" s="1"/>
      <c r="D383" s="1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1"/>
      <c r="T383" s="1"/>
      <c r="U383" s="1"/>
      <c r="V383" s="1"/>
    </row>
    <row r="384" spans="2:22">
      <c r="B384" s="1"/>
      <c r="C384" s="1"/>
      <c r="D384" s="1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1"/>
      <c r="T384" s="1"/>
      <c r="U384" s="1"/>
      <c r="V384" s="1"/>
    </row>
    <row r="385" spans="2:22">
      <c r="B385" s="1"/>
      <c r="C385" s="1"/>
      <c r="D385" s="1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1"/>
      <c r="T385" s="1"/>
      <c r="U385" s="1"/>
      <c r="V385" s="1"/>
    </row>
    <row r="386" spans="2:22">
      <c r="B386" s="1"/>
      <c r="C386" s="1"/>
      <c r="D386" s="1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1"/>
      <c r="T386" s="1"/>
      <c r="U386" s="1"/>
      <c r="V386" s="1"/>
    </row>
    <row r="387" spans="2:22">
      <c r="B387" s="1"/>
      <c r="C387" s="1"/>
      <c r="D387" s="1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1"/>
      <c r="T387" s="1"/>
      <c r="U387" s="1"/>
      <c r="V387" s="1"/>
    </row>
    <row r="388" spans="2:22">
      <c r="B388" s="1"/>
      <c r="C388" s="1"/>
      <c r="D388" s="1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1"/>
      <c r="T388" s="1"/>
      <c r="U388" s="1"/>
      <c r="V388" s="1"/>
    </row>
    <row r="389" spans="2:22">
      <c r="B389" s="1"/>
      <c r="C389" s="1"/>
      <c r="D389" s="1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1"/>
      <c r="T389" s="1"/>
      <c r="U389" s="1"/>
      <c r="V389" s="1"/>
    </row>
    <row r="390" spans="2:22">
      <c r="B390" s="1"/>
      <c r="C390" s="1"/>
      <c r="D390" s="1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1"/>
      <c r="T390" s="1"/>
      <c r="U390" s="1"/>
      <c r="V390" s="1"/>
    </row>
    <row r="391" spans="2:22">
      <c r="B391" s="1"/>
      <c r="C391" s="1"/>
      <c r="D391" s="1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1"/>
      <c r="T391" s="1"/>
      <c r="U391" s="1"/>
      <c r="V391" s="1"/>
    </row>
    <row r="392" spans="2:22">
      <c r="B392" s="1"/>
      <c r="C392" s="1"/>
      <c r="D392" s="1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1"/>
      <c r="T392" s="1"/>
      <c r="U392" s="1"/>
      <c r="V392" s="1"/>
    </row>
    <row r="393" spans="2:22">
      <c r="B393" s="1"/>
      <c r="C393" s="1"/>
      <c r="D393" s="1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1"/>
      <c r="T393" s="1"/>
      <c r="U393" s="1"/>
      <c r="V393" s="1"/>
    </row>
    <row r="394" spans="2:22">
      <c r="B394" s="1"/>
      <c r="C394" s="1"/>
      <c r="D394" s="1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1"/>
      <c r="T394" s="1"/>
      <c r="U394" s="1"/>
      <c r="V394" s="1"/>
    </row>
    <row r="395" spans="2:22">
      <c r="B395" s="1"/>
      <c r="C395" s="1"/>
      <c r="D395" s="1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1"/>
      <c r="T395" s="1"/>
      <c r="U395" s="1"/>
      <c r="V395" s="1"/>
    </row>
    <row r="396" spans="2:22">
      <c r="B396" s="1"/>
      <c r="C396" s="1"/>
      <c r="D396" s="1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1"/>
      <c r="T396" s="1"/>
      <c r="U396" s="1"/>
      <c r="V396" s="1"/>
    </row>
    <row r="397" spans="2:22">
      <c r="B397" s="1"/>
      <c r="C397" s="1"/>
      <c r="D397" s="1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1"/>
      <c r="T397" s="1"/>
      <c r="U397" s="1"/>
      <c r="V397" s="1"/>
    </row>
    <row r="398" spans="2:22">
      <c r="B398" s="1"/>
      <c r="C398" s="1"/>
      <c r="D398" s="1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1"/>
      <c r="T398" s="1"/>
      <c r="U398" s="1"/>
      <c r="V398" s="1"/>
    </row>
    <row r="399" spans="2:22">
      <c r="B399" s="1"/>
      <c r="C399" s="1"/>
      <c r="D399" s="1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1"/>
      <c r="T399" s="1"/>
      <c r="U399" s="1"/>
      <c r="V399" s="1"/>
    </row>
    <row r="400" spans="2:22">
      <c r="B400" s="1"/>
      <c r="C400" s="1"/>
      <c r="D400" s="1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1"/>
      <c r="T400" s="1"/>
      <c r="U400" s="1"/>
      <c r="V400" s="1"/>
    </row>
    <row r="401" spans="2:22">
      <c r="B401" s="1"/>
      <c r="C401" s="1"/>
      <c r="D401" s="1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1"/>
      <c r="T401" s="1"/>
      <c r="U401" s="1"/>
      <c r="V401" s="1"/>
    </row>
    <row r="402" spans="2:22">
      <c r="B402" s="1"/>
      <c r="C402" s="1"/>
      <c r="D402" s="1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1"/>
      <c r="T402" s="1"/>
      <c r="U402" s="1"/>
      <c r="V402" s="1"/>
    </row>
    <row r="403" spans="2:22">
      <c r="B403" s="1"/>
      <c r="C403" s="1"/>
      <c r="D403" s="1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1"/>
      <c r="T403" s="1"/>
      <c r="U403" s="1"/>
      <c r="V403" s="1"/>
    </row>
    <row r="404" spans="2:22">
      <c r="B404" s="1"/>
      <c r="C404" s="1"/>
      <c r="D404" s="1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1"/>
      <c r="T404" s="1"/>
      <c r="U404" s="1"/>
      <c r="V404" s="1"/>
    </row>
    <row r="405" spans="2:22">
      <c r="B405" s="1"/>
      <c r="C405" s="1"/>
      <c r="D405" s="1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1"/>
      <c r="T405" s="1"/>
      <c r="U405" s="1"/>
      <c r="V405" s="1"/>
    </row>
    <row r="406" spans="2:22">
      <c r="B406" s="1"/>
      <c r="C406" s="1"/>
      <c r="D406" s="1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1"/>
      <c r="T406" s="1"/>
      <c r="U406" s="1"/>
      <c r="V406" s="1"/>
    </row>
    <row r="407" spans="2:22">
      <c r="B407" s="1"/>
      <c r="C407" s="1"/>
      <c r="D407" s="1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1"/>
      <c r="T407" s="1"/>
      <c r="U407" s="1"/>
      <c r="V407" s="1"/>
    </row>
    <row r="408" spans="2:22">
      <c r="B408" s="1"/>
      <c r="C408" s="1"/>
      <c r="D408" s="1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1"/>
      <c r="T408" s="1"/>
      <c r="U408" s="1"/>
      <c r="V408" s="1"/>
    </row>
    <row r="409" spans="2:22">
      <c r="B409" s="1"/>
      <c r="C409" s="1"/>
      <c r="D409" s="1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1"/>
      <c r="T409" s="1"/>
      <c r="U409" s="1"/>
      <c r="V409" s="1"/>
    </row>
    <row r="410" spans="2:22">
      <c r="B410" s="1"/>
      <c r="C410" s="1"/>
      <c r="D410" s="1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1"/>
      <c r="T410" s="1"/>
      <c r="U410" s="1"/>
      <c r="V410" s="1"/>
    </row>
    <row r="411" spans="2:22">
      <c r="B411" s="1"/>
      <c r="C411" s="1"/>
      <c r="D411" s="1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1"/>
      <c r="T411" s="1"/>
      <c r="U411" s="1"/>
      <c r="V411" s="1"/>
    </row>
    <row r="412" spans="2:22">
      <c r="B412" s="1"/>
      <c r="C412" s="1"/>
      <c r="D412" s="1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1"/>
      <c r="T412" s="1"/>
      <c r="U412" s="1"/>
      <c r="V412" s="1"/>
    </row>
    <row r="413" spans="2:22">
      <c r="B413" s="1"/>
      <c r="C413" s="1"/>
      <c r="D413" s="1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1"/>
      <c r="T413" s="1"/>
      <c r="U413" s="1"/>
      <c r="V413" s="1"/>
    </row>
    <row r="414" spans="2:22">
      <c r="B414" s="1"/>
      <c r="C414" s="1"/>
      <c r="D414" s="1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1"/>
      <c r="T414" s="1"/>
      <c r="U414" s="1"/>
      <c r="V414" s="1"/>
    </row>
    <row r="415" spans="2:22">
      <c r="B415" s="1"/>
      <c r="C415" s="1"/>
      <c r="D415" s="1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1"/>
      <c r="T415" s="1"/>
      <c r="U415" s="1"/>
      <c r="V415" s="1"/>
    </row>
    <row r="416" spans="2:22">
      <c r="B416" s="1"/>
      <c r="C416" s="1"/>
      <c r="D416" s="1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1"/>
      <c r="T416" s="1"/>
      <c r="U416" s="1"/>
      <c r="V416" s="1"/>
    </row>
    <row r="417" spans="2:22">
      <c r="B417" s="1"/>
      <c r="C417" s="1"/>
      <c r="D417" s="1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1"/>
      <c r="T417" s="1"/>
      <c r="U417" s="1"/>
      <c r="V417" s="1"/>
    </row>
    <row r="418" spans="2:22">
      <c r="B418" s="1"/>
      <c r="C418" s="1"/>
      <c r="D418" s="1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1"/>
      <c r="T418" s="1"/>
      <c r="U418" s="1"/>
      <c r="V418" s="1"/>
    </row>
    <row r="419" spans="2:22">
      <c r="B419" s="1"/>
      <c r="C419" s="1"/>
      <c r="D419" s="1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1"/>
      <c r="T419" s="1"/>
      <c r="U419" s="1"/>
      <c r="V419" s="1"/>
    </row>
    <row r="420" spans="2:22">
      <c r="B420" s="1"/>
      <c r="C420" s="1"/>
      <c r="D420" s="1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1"/>
      <c r="T420" s="1"/>
      <c r="U420" s="1"/>
      <c r="V420" s="1"/>
    </row>
    <row r="421" spans="2:22">
      <c r="B421" s="1"/>
      <c r="C421" s="1"/>
      <c r="D421" s="1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1"/>
      <c r="T421" s="1"/>
      <c r="U421" s="1"/>
      <c r="V421" s="1"/>
    </row>
    <row r="422" spans="2:22">
      <c r="B422" s="1"/>
      <c r="C422" s="1"/>
      <c r="D422" s="1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1"/>
      <c r="T422" s="1"/>
      <c r="U422" s="1"/>
      <c r="V422" s="1"/>
    </row>
    <row r="423" spans="2:22">
      <c r="B423" s="1"/>
      <c r="C423" s="1"/>
      <c r="D423" s="1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1"/>
      <c r="T423" s="1"/>
      <c r="U423" s="1"/>
      <c r="V423" s="1"/>
    </row>
    <row r="424" spans="2:22">
      <c r="B424" s="1"/>
      <c r="C424" s="1"/>
      <c r="D424" s="1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1"/>
      <c r="T424" s="1"/>
      <c r="U424" s="1"/>
      <c r="V424" s="1"/>
    </row>
    <row r="425" spans="2:22">
      <c r="B425" s="1"/>
      <c r="C425" s="1"/>
      <c r="D425" s="1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1"/>
      <c r="T425" s="1"/>
      <c r="U425" s="1"/>
      <c r="V425" s="1"/>
    </row>
    <row r="426" spans="2:22">
      <c r="B426" s="1"/>
      <c r="C426" s="1"/>
      <c r="D426" s="1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1"/>
      <c r="T426" s="1"/>
      <c r="U426" s="1"/>
      <c r="V426" s="1"/>
    </row>
    <row r="427" spans="2:22">
      <c r="B427" s="1"/>
      <c r="C427" s="1"/>
      <c r="D427" s="1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1"/>
      <c r="T427" s="1"/>
      <c r="U427" s="1"/>
      <c r="V427" s="1"/>
    </row>
    <row r="428" spans="2:22">
      <c r="B428" s="1"/>
      <c r="C428" s="1"/>
      <c r="D428" s="1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1"/>
      <c r="T428" s="1"/>
      <c r="U428" s="1"/>
      <c r="V428" s="1"/>
    </row>
    <row r="429" spans="2:22">
      <c r="B429" s="1"/>
      <c r="C429" s="1"/>
      <c r="D429" s="1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1"/>
      <c r="T429" s="1"/>
      <c r="U429" s="1"/>
      <c r="V429" s="1"/>
    </row>
    <row r="430" spans="2:22">
      <c r="B430" s="1"/>
      <c r="C430" s="1"/>
      <c r="D430" s="1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1"/>
      <c r="T430" s="1"/>
      <c r="U430" s="1"/>
      <c r="V430" s="1"/>
    </row>
    <row r="431" spans="2:22">
      <c r="B431" s="1"/>
      <c r="C431" s="1"/>
      <c r="D431" s="1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1"/>
      <c r="T431" s="1"/>
      <c r="U431" s="1"/>
      <c r="V431" s="1"/>
    </row>
    <row r="432" spans="2:22">
      <c r="B432" s="1"/>
      <c r="C432" s="1"/>
      <c r="D432" s="1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1"/>
      <c r="T432" s="1"/>
      <c r="U432" s="1"/>
      <c r="V432" s="1"/>
    </row>
    <row r="433" spans="2:22">
      <c r="B433" s="1"/>
      <c r="C433" s="1"/>
      <c r="D433" s="1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1"/>
      <c r="T433" s="1"/>
      <c r="U433" s="1"/>
      <c r="V433" s="1"/>
    </row>
    <row r="434" spans="2:22">
      <c r="B434" s="1"/>
      <c r="C434" s="1"/>
      <c r="D434" s="1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1"/>
      <c r="T434" s="1"/>
      <c r="U434" s="1"/>
      <c r="V434" s="1"/>
    </row>
    <row r="435" spans="2:22">
      <c r="B435" s="1"/>
      <c r="C435" s="1"/>
      <c r="D435" s="1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1"/>
      <c r="T435" s="1"/>
      <c r="U435" s="1"/>
      <c r="V435" s="1"/>
    </row>
  </sheetData>
  <sheetProtection password="F2E4" sheet="1" objects="1" scenarios="1"/>
  <mergeCells count="11">
    <mergeCell ref="E224:R224"/>
    <mergeCell ref="E238:R238"/>
    <mergeCell ref="E254:R254"/>
    <mergeCell ref="E195:R195"/>
    <mergeCell ref="E197:R197"/>
    <mergeCell ref="G11:Q12"/>
    <mergeCell ref="G13:Q13"/>
    <mergeCell ref="G20:Q20"/>
    <mergeCell ref="G22:Q22"/>
    <mergeCell ref="O30:Q31"/>
    <mergeCell ref="G30:I31"/>
  </mergeCells>
  <phoneticPr fontId="2" type="noConversion"/>
  <hyperlinks>
    <hyperlink ref="Q30:Q31" location="'1'!A1" tooltip="Ir la página siguiente" display="comenzar"/>
    <hyperlink ref="G30:I31" location="INFOGENERAL" tooltip="Información general" display="información"/>
  </hyperlinks>
  <printOptions horizontalCentered="1" verticalCentered="1"/>
  <pageMargins left="0.74803149606299213" right="0.74803149606299213" top="0.98425196850393704" bottom="0.98425196850393704" header="0" footer="0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B1:CC191"/>
  <sheetViews>
    <sheetView showGridLines="0" showRowColHeaders="0" showOutlineSymbols="0" workbookViewId="0">
      <pane xSplit="2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A5" sqref="A5:A49"/>
    </sheetView>
  </sheetViews>
  <sheetFormatPr baseColWidth="10" defaultRowHeight="12.75"/>
  <cols>
    <col min="1" max="1" width="0" hidden="1" customWidth="1"/>
    <col min="2" max="2" width="3.7109375" style="33" customWidth="1"/>
    <col min="3" max="3" width="2.42578125" style="33" customWidth="1"/>
    <col min="4" max="4" width="4.7109375" style="33" customWidth="1"/>
    <col min="5" max="5" width="28.28515625" style="33" customWidth="1"/>
    <col min="6" max="6" width="0.85546875" style="33" customWidth="1"/>
    <col min="7" max="7" width="15.7109375" style="33" customWidth="1"/>
    <col min="8" max="8" width="0.85546875" style="33" customWidth="1"/>
    <col min="9" max="9" width="15.7109375" style="33" customWidth="1"/>
    <col min="10" max="10" width="0.85546875" style="33" customWidth="1"/>
    <col min="11" max="11" width="15.7109375" style="33" customWidth="1"/>
    <col min="12" max="12" width="0.85546875" style="33" customWidth="1"/>
    <col min="13" max="13" width="15.7109375" style="33" customWidth="1"/>
    <col min="14" max="14" width="0.85546875" style="33" customWidth="1"/>
    <col min="15" max="15" width="15.7109375" style="33" customWidth="1"/>
    <col min="16" max="16" width="2.42578125" style="33" customWidth="1"/>
    <col min="17" max="21" width="34.85546875" style="33" customWidth="1"/>
    <col min="22" max="22" width="11.7109375" style="33" hidden="1" customWidth="1"/>
    <col min="23" max="23" width="5.85546875" style="33" hidden="1" customWidth="1"/>
    <col min="24" max="24" width="11.42578125" style="33" hidden="1" customWidth="1"/>
    <col min="25" max="26" width="11.42578125" style="33" customWidth="1"/>
    <col min="27" max="29" width="36.28515625" style="33" customWidth="1"/>
    <col min="30" max="34" width="11.42578125" style="33"/>
    <col min="35" max="35" width="3.7109375" style="33" customWidth="1"/>
    <col min="36" max="39" width="0" style="33" hidden="1" customWidth="1"/>
    <col min="40" max="40" width="4.140625" style="33" customWidth="1"/>
    <col min="41" max="45" width="11.42578125" style="33"/>
  </cols>
  <sheetData>
    <row r="1" spans="2:81" ht="5.0999999999999996" customHeight="1" thickBot="1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</row>
    <row r="2" spans="2:81" ht="24.75" customHeight="1" thickTop="1" thickBot="1">
      <c r="B2" s="149"/>
      <c r="C2" s="45"/>
      <c r="D2" s="234"/>
      <c r="E2" s="762" t="s">
        <v>271</v>
      </c>
      <c r="F2" s="762"/>
      <c r="G2" s="762"/>
      <c r="H2" s="762"/>
      <c r="I2" s="777" t="s">
        <v>484</v>
      </c>
      <c r="J2" s="777"/>
      <c r="K2" s="777"/>
      <c r="L2" s="777"/>
      <c r="M2" s="777"/>
      <c r="N2" s="777"/>
      <c r="O2" s="234"/>
      <c r="P2" s="55"/>
      <c r="Q2" s="149"/>
      <c r="R2" s="149"/>
      <c r="S2" s="149"/>
      <c r="T2" s="149"/>
      <c r="U2" s="149"/>
      <c r="V2" s="149"/>
      <c r="W2" s="149"/>
      <c r="X2" s="149"/>
      <c r="Y2" s="216" t="s">
        <v>79</v>
      </c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</row>
    <row r="3" spans="2:81" ht="15" customHeight="1" thickTop="1" thickBot="1">
      <c r="B3" s="149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688"/>
      <c r="Q3" s="149"/>
      <c r="R3" s="149"/>
      <c r="S3" s="149"/>
      <c r="T3" s="149"/>
      <c r="U3" s="149"/>
      <c r="V3" s="170"/>
      <c r="W3" s="171"/>
      <c r="X3" s="171"/>
      <c r="Y3" s="221"/>
      <c r="Z3" s="222"/>
      <c r="AA3" s="154"/>
      <c r="AB3" s="154"/>
      <c r="AC3" s="154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</row>
    <row r="4" spans="2:81" ht="15" customHeight="1" thickTop="1" thickBot="1">
      <c r="B4" s="149"/>
      <c r="C4" s="40"/>
      <c r="D4" s="759" t="s">
        <v>239</v>
      </c>
      <c r="E4" s="760"/>
      <c r="F4" s="56"/>
      <c r="G4" s="773" t="s">
        <v>460</v>
      </c>
      <c r="H4" s="774"/>
      <c r="I4" s="774"/>
      <c r="J4" s="774"/>
      <c r="K4" s="774"/>
      <c r="L4" s="774"/>
      <c r="M4" s="775"/>
      <c r="N4" s="41"/>
      <c r="O4" s="41"/>
      <c r="P4" s="380"/>
      <c r="Q4" s="149"/>
      <c r="R4" s="149"/>
      <c r="S4" s="149"/>
      <c r="T4" s="149"/>
      <c r="U4" s="149"/>
      <c r="V4" s="172"/>
      <c r="W4" s="154"/>
      <c r="X4" s="154"/>
      <c r="Y4" s="223"/>
      <c r="Z4" s="224"/>
      <c r="AA4" s="154"/>
      <c r="AB4" s="154"/>
      <c r="AC4" s="154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</row>
    <row r="5" spans="2:81" ht="15" customHeight="1" thickTop="1" thickBot="1">
      <c r="B5" s="149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80"/>
      <c r="Q5" s="154"/>
      <c r="R5" s="154"/>
      <c r="S5" s="154"/>
      <c r="T5" s="154"/>
      <c r="U5" s="154"/>
      <c r="V5" s="172"/>
      <c r="W5" s="154"/>
      <c r="X5" s="154"/>
      <c r="Y5" s="223"/>
      <c r="Z5" s="224"/>
      <c r="AA5" s="154"/>
      <c r="AB5" s="154"/>
      <c r="AC5" s="154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</row>
    <row r="6" spans="2:81" ht="20.100000000000001" customHeight="1" thickBot="1">
      <c r="B6" s="149"/>
      <c r="C6" s="40"/>
      <c r="D6" s="143"/>
      <c r="E6" s="306" t="s">
        <v>461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380"/>
      <c r="Q6" s="154"/>
      <c r="R6" s="154"/>
      <c r="S6" s="154"/>
      <c r="T6" s="154"/>
      <c r="U6" s="154"/>
      <c r="V6" s="172"/>
      <c r="W6" s="154"/>
      <c r="X6" s="154"/>
      <c r="Y6" s="223"/>
      <c r="Z6" s="224"/>
      <c r="AA6" s="154"/>
      <c r="AB6" s="154"/>
      <c r="AC6" s="154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</row>
    <row r="7" spans="2:81" ht="20.100000000000001" customHeight="1">
      <c r="B7" s="149"/>
      <c r="C7" s="40"/>
      <c r="D7" s="346" t="s">
        <v>157</v>
      </c>
      <c r="E7" s="298" t="s">
        <v>465</v>
      </c>
      <c r="F7" s="101"/>
      <c r="G7" s="402"/>
      <c r="H7" s="41"/>
      <c r="I7" s="357" t="s">
        <v>476</v>
      </c>
      <c r="J7" s="41"/>
      <c r="K7" s="41"/>
      <c r="L7" s="41"/>
      <c r="M7" s="41"/>
      <c r="N7" s="41"/>
      <c r="O7" s="41"/>
      <c r="P7" s="380"/>
      <c r="Q7" s="217"/>
      <c r="R7" s="217"/>
      <c r="S7" s="217"/>
      <c r="T7" s="217"/>
      <c r="U7" s="217"/>
      <c r="V7" s="219">
        <f>MIN(F7:O7)</f>
        <v>0</v>
      </c>
      <c r="W7" s="154" t="s">
        <v>77</v>
      </c>
      <c r="X7" s="167" t="s">
        <v>233</v>
      </c>
      <c r="Y7" s="223"/>
      <c r="Z7" s="224"/>
      <c r="AA7" s="154"/>
      <c r="AB7" s="154"/>
      <c r="AC7" s="154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</row>
    <row r="8" spans="2:81" ht="20.100000000000001" customHeight="1">
      <c r="B8" s="149"/>
      <c r="C8" s="40"/>
      <c r="D8" s="346" t="s">
        <v>158</v>
      </c>
      <c r="E8" s="144" t="s">
        <v>466</v>
      </c>
      <c r="F8" s="41"/>
      <c r="G8" s="377"/>
      <c r="H8" s="41"/>
      <c r="I8" s="357" t="s">
        <v>464</v>
      </c>
      <c r="J8" s="41"/>
      <c r="K8" s="41"/>
      <c r="L8" s="41"/>
      <c r="M8" s="41"/>
      <c r="N8" s="41"/>
      <c r="O8" s="41"/>
      <c r="P8" s="380"/>
      <c r="Q8" s="217"/>
      <c r="R8" s="217"/>
      <c r="S8" s="217"/>
      <c r="T8" s="217"/>
      <c r="U8" s="217"/>
      <c r="V8" s="172"/>
      <c r="W8" s="154"/>
      <c r="X8" s="154"/>
      <c r="Y8" s="223"/>
      <c r="Z8" s="224"/>
      <c r="AA8" s="154"/>
      <c r="AB8" s="154"/>
      <c r="AC8" s="154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</row>
    <row r="9" spans="2:81" ht="20.100000000000001" customHeight="1">
      <c r="B9" s="149"/>
      <c r="C9" s="40"/>
      <c r="D9" s="370" t="s">
        <v>159</v>
      </c>
      <c r="E9" s="371" t="s">
        <v>467</v>
      </c>
      <c r="F9" s="41"/>
      <c r="G9" s="396"/>
      <c r="H9" s="41"/>
      <c r="I9" s="357"/>
      <c r="J9" s="41"/>
      <c r="K9" s="41"/>
      <c r="L9" s="41"/>
      <c r="M9" s="41"/>
      <c r="N9" s="41"/>
      <c r="O9" s="41"/>
      <c r="P9" s="380"/>
      <c r="Q9" s="217"/>
      <c r="R9" s="217"/>
      <c r="S9" s="217"/>
      <c r="T9" s="217"/>
      <c r="U9" s="217"/>
      <c r="V9" s="219">
        <f>MAX(F9:O9)</f>
        <v>0</v>
      </c>
      <c r="W9" s="168" t="s">
        <v>78</v>
      </c>
      <c r="X9" s="167" t="s">
        <v>234</v>
      </c>
      <c r="Y9" s="223"/>
      <c r="Z9" s="224"/>
      <c r="AA9" s="154"/>
      <c r="AB9" s="154"/>
      <c r="AC9" s="154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</row>
    <row r="10" spans="2:81" ht="20.100000000000001" customHeight="1">
      <c r="B10" s="149"/>
      <c r="C10" s="40"/>
      <c r="D10" s="370" t="s">
        <v>172</v>
      </c>
      <c r="E10" s="371" t="s">
        <v>468</v>
      </c>
      <c r="F10" s="41"/>
      <c r="G10" s="396"/>
      <c r="H10" s="41"/>
      <c r="I10" s="357"/>
      <c r="J10" s="41"/>
      <c r="K10" s="41"/>
      <c r="L10" s="41"/>
      <c r="M10" s="41"/>
      <c r="N10" s="41"/>
      <c r="O10" s="41"/>
      <c r="P10" s="380"/>
      <c r="Q10" s="217"/>
      <c r="R10" s="217"/>
      <c r="S10" s="217"/>
      <c r="T10" s="217"/>
      <c r="U10" s="217"/>
      <c r="V10" s="219"/>
      <c r="W10" s="168"/>
      <c r="X10" s="167"/>
      <c r="Y10" s="223"/>
      <c r="Z10" s="224"/>
      <c r="AA10" s="154"/>
      <c r="AB10" s="154"/>
      <c r="AC10" s="154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</row>
    <row r="11" spans="2:81" ht="20.100000000000001" customHeight="1" thickBot="1">
      <c r="B11" s="149"/>
      <c r="C11" s="40"/>
      <c r="D11" s="347" t="s">
        <v>335</v>
      </c>
      <c r="E11" s="145" t="s">
        <v>473</v>
      </c>
      <c r="F11" s="41"/>
      <c r="G11" s="403"/>
      <c r="H11" s="41"/>
      <c r="I11" s="357" t="s">
        <v>472</v>
      </c>
      <c r="J11" s="41"/>
      <c r="K11" s="41"/>
      <c r="L11" s="41"/>
      <c r="M11" s="41"/>
      <c r="N11" s="41"/>
      <c r="O11" s="41"/>
      <c r="P11" s="380"/>
      <c r="Q11" s="217"/>
      <c r="R11" s="217"/>
      <c r="S11" s="217"/>
      <c r="T11" s="217"/>
      <c r="U11" s="217"/>
      <c r="V11" s="219"/>
      <c r="W11" s="168"/>
      <c r="X11" s="167"/>
      <c r="Y11" s="223"/>
      <c r="Z11" s="224"/>
      <c r="AA11" s="154"/>
      <c r="AB11" s="154"/>
      <c r="AC11" s="154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</row>
    <row r="12" spans="2:81" ht="5.0999999999999996" customHeight="1" thickBot="1">
      <c r="B12" s="149"/>
      <c r="C12" s="40"/>
      <c r="D12" s="104"/>
      <c r="E12" s="105"/>
      <c r="F12" s="101"/>
      <c r="G12" s="112"/>
      <c r="H12" s="113"/>
      <c r="I12" s="106"/>
      <c r="J12" s="41"/>
      <c r="K12" s="41"/>
      <c r="L12" s="41"/>
      <c r="M12" s="41"/>
      <c r="N12" s="41"/>
      <c r="O12" s="41"/>
      <c r="P12" s="380"/>
      <c r="Q12" s="217"/>
      <c r="R12" s="217"/>
      <c r="S12" s="217"/>
      <c r="T12" s="217"/>
      <c r="U12" s="217"/>
      <c r="V12" s="219"/>
      <c r="W12" s="168"/>
      <c r="X12" s="167"/>
      <c r="Y12" s="223"/>
      <c r="Z12" s="224"/>
      <c r="AA12" s="154"/>
      <c r="AB12" s="154"/>
      <c r="AC12" s="154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</row>
    <row r="13" spans="2:81" ht="20.100000000000001" customHeight="1" thickTop="1" thickBot="1">
      <c r="B13" s="149"/>
      <c r="C13" s="40"/>
      <c r="D13" s="118" t="s">
        <v>474</v>
      </c>
      <c r="E13" s="358" t="s">
        <v>475</v>
      </c>
      <c r="F13" s="41"/>
      <c r="G13" s="404" t="str">
        <f>IF(ISERROR(calculos!$C$264),"",calculos!$C$264)</f>
        <v/>
      </c>
      <c r="H13" s="41"/>
      <c r="I13" s="357" t="s">
        <v>482</v>
      </c>
      <c r="J13" s="41"/>
      <c r="K13" s="41"/>
      <c r="L13" s="41"/>
      <c r="M13" s="41"/>
      <c r="N13" s="41"/>
      <c r="O13" s="41"/>
      <c r="P13" s="380"/>
      <c r="Q13" s="217"/>
      <c r="R13" s="217"/>
      <c r="S13" s="217"/>
      <c r="T13" s="217"/>
      <c r="U13" s="217"/>
      <c r="V13" s="172"/>
      <c r="W13" s="154"/>
      <c r="X13" s="154"/>
      <c r="Y13" s="223"/>
      <c r="Z13" s="224"/>
      <c r="AA13" s="154"/>
      <c r="AB13" s="154"/>
      <c r="AC13" s="154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</row>
    <row r="14" spans="2:81" ht="15" customHeight="1" thickTop="1" thickBot="1">
      <c r="B14" s="149"/>
      <c r="C14" s="40"/>
      <c r="D14" s="104"/>
      <c r="E14" s="105"/>
      <c r="F14" s="101"/>
      <c r="G14" s="112"/>
      <c r="H14" s="113"/>
      <c r="I14" s="106"/>
      <c r="J14" s="41"/>
      <c r="K14" s="41"/>
      <c r="L14" s="41"/>
      <c r="M14" s="41"/>
      <c r="N14" s="41"/>
      <c r="O14" s="41"/>
      <c r="P14" s="380"/>
      <c r="Q14" s="217"/>
      <c r="R14" s="217"/>
      <c r="S14" s="217"/>
      <c r="T14" s="217"/>
      <c r="U14" s="217"/>
      <c r="V14" s="172"/>
      <c r="W14" s="154"/>
      <c r="X14" s="154"/>
      <c r="Y14" s="223"/>
      <c r="Z14" s="224"/>
      <c r="AA14" s="154"/>
      <c r="AB14" s="154"/>
      <c r="AC14" s="154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</row>
    <row r="15" spans="2:81" ht="20.100000000000001" customHeight="1" thickBot="1">
      <c r="B15" s="149"/>
      <c r="C15" s="40"/>
      <c r="D15" s="143"/>
      <c r="E15" s="306" t="s">
        <v>478</v>
      </c>
      <c r="F15" s="41"/>
      <c r="G15" s="41"/>
      <c r="H15" s="41"/>
      <c r="I15" s="357"/>
      <c r="J15" s="41"/>
      <c r="K15" s="41"/>
      <c r="L15" s="41"/>
      <c r="M15" s="41"/>
      <c r="N15" s="41"/>
      <c r="O15" s="41"/>
      <c r="P15" s="380"/>
      <c r="Q15" s="217"/>
      <c r="R15" s="217"/>
      <c r="S15" s="217"/>
      <c r="T15" s="217"/>
      <c r="U15" s="217"/>
      <c r="V15" s="172"/>
      <c r="W15" s="154"/>
      <c r="X15" s="154"/>
      <c r="Y15" s="223"/>
      <c r="Z15" s="224"/>
      <c r="AA15" s="154"/>
      <c r="AB15" s="154"/>
      <c r="AC15" s="154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</row>
    <row r="16" spans="2:81" ht="20.100000000000001" customHeight="1">
      <c r="B16" s="149"/>
      <c r="C16" s="40"/>
      <c r="D16" s="346" t="s">
        <v>157</v>
      </c>
      <c r="E16" s="298" t="s">
        <v>465</v>
      </c>
      <c r="F16" s="101"/>
      <c r="G16" s="402"/>
      <c r="H16" s="41"/>
      <c r="I16" s="357" t="s">
        <v>476</v>
      </c>
      <c r="J16" s="41"/>
      <c r="K16" s="41"/>
      <c r="L16" s="41"/>
      <c r="M16" s="41"/>
      <c r="N16" s="41"/>
      <c r="O16" s="41"/>
      <c r="P16" s="380"/>
      <c r="Q16" s="217"/>
      <c r="R16" s="217"/>
      <c r="S16" s="217"/>
      <c r="T16" s="217"/>
      <c r="U16" s="217"/>
      <c r="V16" s="172"/>
      <c r="W16" s="154"/>
      <c r="X16" s="154"/>
      <c r="Y16" s="223"/>
      <c r="Z16" s="224"/>
      <c r="AA16" s="154"/>
      <c r="AB16" s="154"/>
      <c r="AC16" s="154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</row>
    <row r="17" spans="2:81" ht="20.100000000000001" customHeight="1">
      <c r="B17" s="149"/>
      <c r="C17" s="40"/>
      <c r="D17" s="346" t="s">
        <v>158</v>
      </c>
      <c r="E17" s="144" t="s">
        <v>466</v>
      </c>
      <c r="F17" s="41"/>
      <c r="G17" s="377"/>
      <c r="H17" s="41"/>
      <c r="I17" s="357" t="s">
        <v>464</v>
      </c>
      <c r="J17" s="41"/>
      <c r="K17" s="41"/>
      <c r="L17" s="41"/>
      <c r="M17" s="41"/>
      <c r="N17" s="41"/>
      <c r="O17" s="41"/>
      <c r="P17" s="380"/>
      <c r="Q17" s="217"/>
      <c r="R17" s="217"/>
      <c r="S17" s="217"/>
      <c r="T17" s="217"/>
      <c r="U17" s="217"/>
      <c r="V17" s="172"/>
      <c r="W17" s="154"/>
      <c r="X17" s="154"/>
      <c r="Y17" s="223"/>
      <c r="Z17" s="224"/>
      <c r="AA17" s="154"/>
      <c r="AB17" s="154"/>
      <c r="AC17" s="154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</row>
    <row r="18" spans="2:81" ht="20.100000000000001" customHeight="1">
      <c r="B18" s="149"/>
      <c r="C18" s="40"/>
      <c r="D18" s="370" t="s">
        <v>159</v>
      </c>
      <c r="E18" s="371" t="s">
        <v>467</v>
      </c>
      <c r="F18" s="41"/>
      <c r="G18" s="396"/>
      <c r="H18" s="41"/>
      <c r="I18" s="357"/>
      <c r="J18" s="41"/>
      <c r="K18" s="41"/>
      <c r="L18" s="41"/>
      <c r="M18" s="41"/>
      <c r="N18" s="41"/>
      <c r="O18" s="41"/>
      <c r="P18" s="380"/>
      <c r="Q18" s="217"/>
      <c r="R18" s="217"/>
      <c r="S18" s="217"/>
      <c r="T18" s="217"/>
      <c r="U18" s="217"/>
      <c r="V18" s="219">
        <f>MAX(F18:O18)</f>
        <v>0</v>
      </c>
      <c r="W18" s="168" t="s">
        <v>78</v>
      </c>
      <c r="X18" s="167" t="s">
        <v>235</v>
      </c>
      <c r="Y18" s="223"/>
      <c r="Z18" s="224"/>
      <c r="AA18" s="154"/>
      <c r="AB18" s="154"/>
      <c r="AC18" s="154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</row>
    <row r="19" spans="2:81" ht="20.100000000000001" customHeight="1">
      <c r="B19" s="149"/>
      <c r="C19" s="40"/>
      <c r="D19" s="370" t="s">
        <v>172</v>
      </c>
      <c r="E19" s="371" t="s">
        <v>468</v>
      </c>
      <c r="F19" s="41"/>
      <c r="G19" s="396"/>
      <c r="H19" s="41"/>
      <c r="I19" s="357"/>
      <c r="J19" s="41"/>
      <c r="K19" s="41"/>
      <c r="L19" s="41"/>
      <c r="M19" s="41"/>
      <c r="N19" s="41"/>
      <c r="O19" s="41"/>
      <c r="P19" s="380"/>
      <c r="Q19" s="217"/>
      <c r="R19" s="217"/>
      <c r="S19" s="217"/>
      <c r="T19" s="217"/>
      <c r="U19" s="217"/>
      <c r="V19" s="219">
        <f>MAX(F19:O19)</f>
        <v>0</v>
      </c>
      <c r="W19" s="168" t="s">
        <v>78</v>
      </c>
      <c r="X19" s="167" t="s">
        <v>236</v>
      </c>
      <c r="Y19" s="223"/>
      <c r="Z19" s="224"/>
      <c r="AA19" s="154"/>
      <c r="AB19" s="154"/>
      <c r="AC19" s="154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</row>
    <row r="20" spans="2:81" ht="20.100000000000001" customHeight="1" thickBot="1">
      <c r="B20" s="149"/>
      <c r="C20" s="40"/>
      <c r="D20" s="347" t="s">
        <v>335</v>
      </c>
      <c r="E20" s="145" t="s">
        <v>473</v>
      </c>
      <c r="F20" s="41"/>
      <c r="G20" s="403"/>
      <c r="H20" s="41"/>
      <c r="I20" s="357" t="s">
        <v>472</v>
      </c>
      <c r="J20" s="41"/>
      <c r="K20" s="41"/>
      <c r="L20" s="41"/>
      <c r="M20" s="41"/>
      <c r="N20" s="41"/>
      <c r="O20" s="41"/>
      <c r="P20" s="380"/>
      <c r="Q20" s="217"/>
      <c r="R20" s="217"/>
      <c r="S20" s="217"/>
      <c r="T20" s="217"/>
      <c r="U20" s="217"/>
      <c r="V20" s="172"/>
      <c r="W20" s="154"/>
      <c r="X20" s="154"/>
      <c r="Y20" s="223"/>
      <c r="Z20" s="224"/>
      <c r="AA20" s="154"/>
      <c r="AB20" s="154"/>
      <c r="AC20" s="154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</row>
    <row r="21" spans="2:81" ht="5.0999999999999996" customHeight="1" thickBot="1">
      <c r="B21" s="149"/>
      <c r="C21" s="40"/>
      <c r="D21" s="104"/>
      <c r="E21" s="105"/>
      <c r="F21" s="101"/>
      <c r="G21" s="112"/>
      <c r="H21" s="41"/>
      <c r="I21" s="41"/>
      <c r="J21" s="41"/>
      <c r="K21" s="41"/>
      <c r="L21" s="41"/>
      <c r="M21" s="41"/>
      <c r="N21" s="41"/>
      <c r="O21" s="41"/>
      <c r="P21" s="380"/>
      <c r="Q21" s="218"/>
      <c r="R21" s="218"/>
      <c r="S21" s="218"/>
      <c r="T21" s="218"/>
      <c r="U21" s="218"/>
      <c r="V21" s="172"/>
      <c r="W21" s="154"/>
      <c r="X21" s="154"/>
      <c r="Y21" s="223"/>
      <c r="Z21" s="224"/>
      <c r="AA21" s="154"/>
      <c r="AB21" s="154"/>
      <c r="AC21" s="154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</row>
    <row r="22" spans="2:81" ht="20.100000000000001" customHeight="1" thickTop="1" thickBot="1">
      <c r="B22" s="149"/>
      <c r="C22" s="40"/>
      <c r="D22" s="118" t="s">
        <v>477</v>
      </c>
      <c r="E22" s="358" t="s">
        <v>475</v>
      </c>
      <c r="F22" s="41"/>
      <c r="G22" s="404" t="str">
        <f>IF(ISERROR(calculos!$C$284),"",calculos!$C$284)</f>
        <v/>
      </c>
      <c r="H22" s="41"/>
      <c r="I22" s="357" t="s">
        <v>481</v>
      </c>
      <c r="J22" s="41"/>
      <c r="K22" s="41"/>
      <c r="L22" s="41"/>
      <c r="M22" s="41"/>
      <c r="N22" s="41"/>
      <c r="O22" s="41"/>
      <c r="P22" s="380"/>
      <c r="Q22" s="218"/>
      <c r="R22" s="218"/>
      <c r="S22" s="218"/>
      <c r="T22" s="218"/>
      <c r="U22" s="218"/>
      <c r="V22" s="172"/>
      <c r="W22" s="154"/>
      <c r="X22" s="154"/>
      <c r="Y22" s="223"/>
      <c r="Z22" s="224"/>
      <c r="AA22" s="154"/>
      <c r="AB22" s="154"/>
      <c r="AC22" s="154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</row>
    <row r="23" spans="2:81" ht="20.100000000000001" customHeight="1" thickTop="1">
      <c r="B23" s="149"/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381"/>
      <c r="Q23" s="218"/>
      <c r="R23" s="218"/>
      <c r="S23" s="218"/>
      <c r="T23" s="218"/>
      <c r="U23" s="218"/>
      <c r="V23" s="172"/>
      <c r="W23" s="154"/>
      <c r="X23" s="154"/>
      <c r="Y23" s="223"/>
      <c r="Z23" s="224"/>
      <c r="AA23" s="154"/>
      <c r="AB23" s="154"/>
      <c r="AC23" s="154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</row>
    <row r="24" spans="2:81" ht="14.1" customHeight="1">
      <c r="B24" s="149"/>
      <c r="C24" s="349"/>
      <c r="D24" s="350" t="s">
        <v>320</v>
      </c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1"/>
      <c r="Q24" s="218"/>
      <c r="R24" s="218"/>
      <c r="S24" s="218"/>
      <c r="T24" s="218"/>
      <c r="U24" s="218"/>
      <c r="V24" s="172"/>
      <c r="W24" s="154"/>
      <c r="X24" s="154"/>
      <c r="Y24" s="223"/>
      <c r="Z24" s="224"/>
      <c r="AA24" s="154"/>
      <c r="AB24" s="154"/>
      <c r="AC24" s="154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</row>
    <row r="25" spans="2:81" ht="15.95" customHeight="1">
      <c r="B25" s="149"/>
      <c r="C25" s="352"/>
      <c r="D25" s="776"/>
      <c r="E25" s="776"/>
      <c r="F25" s="776"/>
      <c r="G25" s="776"/>
      <c r="H25" s="776"/>
      <c r="I25" s="776"/>
      <c r="J25" s="776"/>
      <c r="K25" s="776"/>
      <c r="L25" s="776"/>
      <c r="M25" s="776"/>
      <c r="N25" s="776"/>
      <c r="O25" s="776"/>
      <c r="P25" s="353"/>
      <c r="Q25" s="217"/>
      <c r="R25" s="217"/>
      <c r="S25" s="217"/>
      <c r="T25" s="217"/>
      <c r="U25" s="217"/>
      <c r="V25" s="220">
        <f t="shared" ref="V25:V26" si="0">MAX(F25:O25)</f>
        <v>0</v>
      </c>
      <c r="W25" s="169" t="s">
        <v>78</v>
      </c>
      <c r="X25" s="167" t="s">
        <v>237</v>
      </c>
      <c r="Y25" s="223"/>
      <c r="Z25" s="224"/>
      <c r="AA25" s="154"/>
      <c r="AB25" s="154"/>
      <c r="AC25" s="154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</row>
    <row r="26" spans="2:81" ht="15.95" customHeight="1">
      <c r="B26" s="149"/>
      <c r="C26" s="352"/>
      <c r="D26" s="776"/>
      <c r="E26" s="776"/>
      <c r="F26" s="776"/>
      <c r="G26" s="776"/>
      <c r="H26" s="776"/>
      <c r="I26" s="776"/>
      <c r="J26" s="776"/>
      <c r="K26" s="776"/>
      <c r="L26" s="776"/>
      <c r="M26" s="776"/>
      <c r="N26" s="776"/>
      <c r="O26" s="776"/>
      <c r="P26" s="353"/>
      <c r="Q26" s="217"/>
      <c r="R26" s="217"/>
      <c r="S26" s="217"/>
      <c r="T26" s="217"/>
      <c r="U26" s="217"/>
      <c r="V26" s="220">
        <f t="shared" si="0"/>
        <v>0</v>
      </c>
      <c r="W26" s="169" t="s">
        <v>78</v>
      </c>
      <c r="X26" s="167" t="s">
        <v>237</v>
      </c>
      <c r="Y26" s="223"/>
      <c r="Z26" s="224"/>
      <c r="AA26" s="154"/>
      <c r="AB26" s="154"/>
      <c r="AC26" s="154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</row>
    <row r="27" spans="2:81" ht="15.95" customHeight="1">
      <c r="B27" s="149"/>
      <c r="C27" s="352"/>
      <c r="D27" s="776"/>
      <c r="E27" s="776"/>
      <c r="F27" s="776"/>
      <c r="G27" s="776"/>
      <c r="H27" s="776"/>
      <c r="I27" s="776"/>
      <c r="J27" s="776"/>
      <c r="K27" s="776"/>
      <c r="L27" s="776"/>
      <c r="M27" s="776"/>
      <c r="N27" s="776"/>
      <c r="O27" s="776"/>
      <c r="P27" s="353"/>
      <c r="Q27" s="217"/>
      <c r="R27" s="217"/>
      <c r="S27" s="217"/>
      <c r="T27" s="217"/>
      <c r="U27" s="217"/>
      <c r="V27" s="220"/>
      <c r="W27" s="169"/>
      <c r="X27" s="167"/>
      <c r="Y27" s="223"/>
      <c r="Z27" s="224"/>
      <c r="AA27" s="154"/>
      <c r="AB27" s="154"/>
      <c r="AC27" s="154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</row>
    <row r="28" spans="2:81" ht="15" customHeight="1">
      <c r="B28" s="149"/>
      <c r="C28" s="354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6"/>
      <c r="Q28" s="218"/>
      <c r="R28" s="218"/>
      <c r="S28" s="218"/>
      <c r="T28" s="218"/>
      <c r="U28" s="218"/>
      <c r="V28" s="172"/>
      <c r="W28" s="154"/>
      <c r="X28" s="154"/>
      <c r="Y28" s="223"/>
      <c r="Z28" s="224"/>
      <c r="AA28" s="154"/>
      <c r="AB28" s="154"/>
      <c r="AC28" s="154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</row>
    <row r="29" spans="2:81"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</row>
    <row r="30" spans="2:81"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</row>
    <row r="31" spans="2:81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</row>
    <row r="32" spans="2:81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</row>
    <row r="33" spans="2:81"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</row>
    <row r="34" spans="2:81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</row>
    <row r="35" spans="2:81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</row>
    <row r="36" spans="2:81"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</row>
    <row r="37" spans="2:81"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</row>
    <row r="38" spans="2:81"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</row>
    <row r="39" spans="2:81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</row>
    <row r="40" spans="2:81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</row>
    <row r="41" spans="2:81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</row>
    <row r="42" spans="2:81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</row>
    <row r="43" spans="2:81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</row>
    <row r="44" spans="2:81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</row>
    <row r="45" spans="2:81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</row>
    <row r="46" spans="2:81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</row>
    <row r="47" spans="2:81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</row>
    <row r="48" spans="2:81"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</row>
    <row r="49" spans="2:81"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</row>
    <row r="50" spans="2:81"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</row>
    <row r="51" spans="2:81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</row>
    <row r="52" spans="2:81"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</row>
    <row r="53" spans="2:81"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</row>
    <row r="54" spans="2:81"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</row>
    <row r="55" spans="2:81"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</row>
    <row r="56" spans="2:81"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</row>
    <row r="57" spans="2:81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</row>
    <row r="58" spans="2:81"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</row>
    <row r="59" spans="2:81"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</row>
    <row r="60" spans="2:81"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</row>
    <row r="61" spans="2:81"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</row>
    <row r="62" spans="2:81"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</row>
    <row r="63" spans="2:81"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</row>
    <row r="64" spans="2:81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</row>
    <row r="65" spans="2:81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</row>
    <row r="66" spans="2:81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</row>
    <row r="67" spans="2:81"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</row>
    <row r="68" spans="2:81"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</row>
    <row r="69" spans="2:81"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</row>
    <row r="70" spans="2:81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</row>
    <row r="71" spans="2:81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</row>
    <row r="72" spans="2:81"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</row>
    <row r="73" spans="2:81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36"/>
      <c r="BP73" s="136"/>
      <c r="BQ73" s="136"/>
      <c r="BR73" s="136"/>
      <c r="BS73" s="136"/>
      <c r="BT73" s="136"/>
      <c r="BU73" s="136"/>
      <c r="BV73" s="136"/>
      <c r="BW73" s="136"/>
      <c r="BX73" s="136"/>
      <c r="BY73" s="136"/>
      <c r="BZ73" s="136"/>
      <c r="CA73" s="136"/>
      <c r="CB73" s="136"/>
      <c r="CC73" s="136"/>
    </row>
    <row r="74" spans="2:81"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</row>
    <row r="75" spans="2:81"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</row>
    <row r="76" spans="2:81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</row>
    <row r="77" spans="2:81"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</row>
    <row r="78" spans="2:81"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</row>
    <row r="79" spans="2:81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</row>
    <row r="80" spans="2:81"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/>
      <c r="CB80" s="136"/>
      <c r="CC80" s="136"/>
    </row>
    <row r="81" spans="2:81"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  <c r="CA81" s="136"/>
      <c r="CB81" s="136"/>
      <c r="CC81" s="136"/>
    </row>
    <row r="82" spans="2:81"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  <c r="BW82" s="136"/>
      <c r="BX82" s="136"/>
      <c r="BY82" s="136"/>
      <c r="BZ82" s="136"/>
      <c r="CA82" s="136"/>
      <c r="CB82" s="136"/>
      <c r="CC82" s="136"/>
    </row>
    <row r="83" spans="2:81"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  <c r="BX83" s="136"/>
      <c r="BY83" s="136"/>
      <c r="BZ83" s="136"/>
      <c r="CA83" s="136"/>
      <c r="CB83" s="136"/>
      <c r="CC83" s="136"/>
    </row>
    <row r="84" spans="2:81"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  <c r="CA84" s="136"/>
      <c r="CB84" s="136"/>
      <c r="CC84" s="136"/>
    </row>
    <row r="85" spans="2:81"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</row>
    <row r="86" spans="2:81"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6"/>
      <c r="BX86" s="136"/>
      <c r="BY86" s="136"/>
      <c r="BZ86" s="136"/>
      <c r="CA86" s="136"/>
      <c r="CB86" s="136"/>
      <c r="CC86" s="136"/>
    </row>
    <row r="87" spans="2:81"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</row>
    <row r="88" spans="2:81"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</row>
    <row r="89" spans="2:81"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</row>
    <row r="90" spans="2:81"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136"/>
      <c r="CB90" s="136"/>
      <c r="CC90" s="136"/>
    </row>
    <row r="91" spans="2:81"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  <c r="CA91" s="136"/>
      <c r="CB91" s="136"/>
      <c r="CC91" s="136"/>
    </row>
    <row r="92" spans="2:81"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</row>
    <row r="93" spans="2:81"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</row>
    <row r="94" spans="2:81"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  <c r="CA94" s="136"/>
      <c r="CB94" s="136"/>
      <c r="CC94" s="136"/>
    </row>
    <row r="95" spans="2:81"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</row>
    <row r="96" spans="2:81"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  <c r="CB96" s="136"/>
      <c r="CC96" s="136"/>
    </row>
    <row r="97" spans="2:81"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</row>
    <row r="98" spans="2:81"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36"/>
      <c r="BT98" s="136"/>
      <c r="BU98" s="136"/>
      <c r="BV98" s="136"/>
      <c r="BW98" s="136"/>
      <c r="BX98" s="136"/>
      <c r="BY98" s="136"/>
      <c r="BZ98" s="136"/>
      <c r="CA98" s="136"/>
      <c r="CB98" s="136"/>
      <c r="CC98" s="136"/>
    </row>
    <row r="99" spans="2:81"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36"/>
      <c r="BT99" s="136"/>
      <c r="BU99" s="136"/>
      <c r="BV99" s="136"/>
      <c r="BW99" s="136"/>
      <c r="BX99" s="136"/>
      <c r="BY99" s="136"/>
      <c r="BZ99" s="136"/>
      <c r="CA99" s="136"/>
      <c r="CB99" s="136"/>
      <c r="CC99" s="136"/>
    </row>
    <row r="100" spans="2:81"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</row>
    <row r="101" spans="2:81"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  <c r="BS101" s="136"/>
      <c r="BT101" s="136"/>
      <c r="BU101" s="136"/>
      <c r="BV101" s="136"/>
      <c r="BW101" s="136"/>
      <c r="BX101" s="136"/>
      <c r="BY101" s="136"/>
      <c r="BZ101" s="136"/>
      <c r="CA101" s="136"/>
      <c r="CB101" s="136"/>
      <c r="CC101" s="136"/>
    </row>
    <row r="102" spans="2:81"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  <c r="CC102" s="136"/>
    </row>
    <row r="103" spans="2:81"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6"/>
      <c r="BR103" s="136"/>
      <c r="BS103" s="136"/>
      <c r="BT103" s="136"/>
      <c r="BU103" s="136"/>
      <c r="BV103" s="136"/>
      <c r="BW103" s="136"/>
      <c r="BX103" s="136"/>
      <c r="BY103" s="136"/>
      <c r="BZ103" s="136"/>
      <c r="CA103" s="136"/>
      <c r="CB103" s="136"/>
      <c r="CC103" s="136"/>
    </row>
    <row r="104" spans="2:81"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  <c r="BS104" s="136"/>
      <c r="BT104" s="136"/>
      <c r="BU104" s="136"/>
      <c r="BV104" s="136"/>
      <c r="BW104" s="136"/>
      <c r="BX104" s="136"/>
      <c r="BY104" s="136"/>
      <c r="BZ104" s="136"/>
      <c r="CA104" s="136"/>
      <c r="CB104" s="136"/>
      <c r="CC104" s="136"/>
    </row>
    <row r="105" spans="2:81"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6"/>
      <c r="BX105" s="136"/>
      <c r="BY105" s="136"/>
      <c r="BZ105" s="136"/>
      <c r="CA105" s="136"/>
      <c r="CB105" s="136"/>
      <c r="CC105" s="136"/>
    </row>
    <row r="106" spans="2:81"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6"/>
      <c r="CC106" s="136"/>
    </row>
    <row r="107" spans="2:81"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6"/>
    </row>
    <row r="108" spans="2:81"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  <c r="BW108" s="136"/>
      <c r="BX108" s="136"/>
      <c r="BY108" s="136"/>
      <c r="BZ108" s="136"/>
      <c r="CA108" s="136"/>
      <c r="CB108" s="136"/>
      <c r="CC108" s="136"/>
    </row>
    <row r="109" spans="2:81"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  <c r="BX109" s="136"/>
      <c r="BY109" s="136"/>
      <c r="BZ109" s="136"/>
      <c r="CA109" s="136"/>
      <c r="CB109" s="136"/>
      <c r="CC109" s="136"/>
    </row>
    <row r="110" spans="2:81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36"/>
      <c r="BR110" s="136"/>
      <c r="BS110" s="136"/>
      <c r="BT110" s="136"/>
      <c r="BU110" s="136"/>
      <c r="BV110" s="136"/>
      <c r="BW110" s="136"/>
      <c r="BX110" s="136"/>
      <c r="BY110" s="136"/>
      <c r="BZ110" s="136"/>
      <c r="CA110" s="136"/>
      <c r="CB110" s="136"/>
      <c r="CC110" s="136"/>
    </row>
    <row r="111" spans="2:81"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136"/>
      <c r="CA111" s="136"/>
      <c r="CB111" s="136"/>
      <c r="CC111" s="136"/>
    </row>
    <row r="112" spans="2:81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</row>
    <row r="113" spans="2:81"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136"/>
      <c r="CA113" s="136"/>
      <c r="CB113" s="136"/>
      <c r="CC113" s="136"/>
    </row>
    <row r="114" spans="2:81"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136"/>
      <c r="CA114" s="136"/>
      <c r="CB114" s="136"/>
      <c r="CC114" s="136"/>
    </row>
    <row r="115" spans="2:81"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  <c r="BX115" s="136"/>
      <c r="BY115" s="136"/>
      <c r="BZ115" s="136"/>
      <c r="CA115" s="136"/>
      <c r="CB115" s="136"/>
      <c r="CC115" s="136"/>
    </row>
    <row r="116" spans="2:81"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</row>
    <row r="117" spans="2:81"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</row>
    <row r="118" spans="2:81"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</row>
    <row r="119" spans="2:81"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</row>
    <row r="120" spans="2:81"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</row>
    <row r="121" spans="2:81"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</row>
    <row r="122" spans="2:81"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</row>
    <row r="123" spans="2:81"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</row>
    <row r="124" spans="2:81"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</row>
    <row r="125" spans="2:81"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</row>
    <row r="126" spans="2:81"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136"/>
      <c r="CA126" s="136"/>
      <c r="CB126" s="136"/>
      <c r="CC126" s="136"/>
    </row>
    <row r="127" spans="2:81"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6"/>
      <c r="BW127" s="136"/>
      <c r="BX127" s="136"/>
      <c r="BY127" s="136"/>
      <c r="BZ127" s="136"/>
      <c r="CA127" s="136"/>
      <c r="CB127" s="136"/>
      <c r="CC127" s="136"/>
    </row>
    <row r="128" spans="2:81"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6"/>
      <c r="BX128" s="136"/>
      <c r="BY128" s="136"/>
      <c r="BZ128" s="136"/>
      <c r="CA128" s="136"/>
      <c r="CB128" s="136"/>
      <c r="CC128" s="136"/>
    </row>
    <row r="129" spans="2:81"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  <c r="BQ129" s="136"/>
      <c r="BR129" s="136"/>
      <c r="BS129" s="136"/>
      <c r="BT129" s="136"/>
      <c r="BU129" s="136"/>
      <c r="BV129" s="136"/>
      <c r="BW129" s="136"/>
      <c r="BX129" s="136"/>
      <c r="BY129" s="136"/>
      <c r="BZ129" s="136"/>
      <c r="CA129" s="136"/>
      <c r="CB129" s="136"/>
      <c r="CC129" s="136"/>
    </row>
    <row r="130" spans="2:81"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  <c r="BW130" s="136"/>
      <c r="BX130" s="136"/>
      <c r="BY130" s="136"/>
      <c r="BZ130" s="136"/>
      <c r="CA130" s="136"/>
      <c r="CB130" s="136"/>
      <c r="CC130" s="136"/>
    </row>
    <row r="131" spans="2:81"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</row>
    <row r="132" spans="2:81"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</row>
    <row r="133" spans="2:81"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</row>
    <row r="134" spans="2:81"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  <c r="CC134" s="136"/>
    </row>
    <row r="135" spans="2:81"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</row>
    <row r="136" spans="2:81"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  <c r="BS136" s="136"/>
      <c r="BT136" s="136"/>
      <c r="BU136" s="136"/>
      <c r="BV136" s="136"/>
      <c r="BW136" s="136"/>
      <c r="BX136" s="136"/>
      <c r="BY136" s="136"/>
      <c r="BZ136" s="136"/>
      <c r="CA136" s="136"/>
      <c r="CB136" s="136"/>
      <c r="CC136" s="136"/>
    </row>
    <row r="137" spans="2:81"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136"/>
      <c r="CA137" s="136"/>
      <c r="CB137" s="136"/>
      <c r="CC137" s="136"/>
    </row>
    <row r="138" spans="2:81"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</row>
    <row r="139" spans="2:81"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</row>
    <row r="140" spans="2:81"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</row>
    <row r="141" spans="2:81"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</row>
    <row r="142" spans="2:81"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6"/>
      <c r="CC142" s="136"/>
    </row>
    <row r="143" spans="2:81"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</row>
    <row r="144" spans="2:81"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</row>
    <row r="145" spans="2:81"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</row>
    <row r="146" spans="2:81"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</row>
    <row r="147" spans="2:81"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</row>
    <row r="148" spans="2:81"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  <c r="BQ148" s="136"/>
      <c r="BR148" s="136"/>
      <c r="BS148" s="136"/>
      <c r="BT148" s="136"/>
      <c r="BU148" s="136"/>
      <c r="BV148" s="136"/>
      <c r="BW148" s="136"/>
      <c r="BX148" s="136"/>
      <c r="BY148" s="136"/>
      <c r="BZ148" s="136"/>
      <c r="CA148" s="136"/>
      <c r="CB148" s="136"/>
      <c r="CC148" s="136"/>
    </row>
    <row r="149" spans="2:81"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136"/>
      <c r="CA149" s="136"/>
      <c r="CB149" s="136"/>
      <c r="CC149" s="136"/>
    </row>
    <row r="150" spans="2:81"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6"/>
      <c r="BQ150" s="136"/>
      <c r="BR150" s="136"/>
      <c r="BS150" s="136"/>
      <c r="BT150" s="136"/>
      <c r="BU150" s="136"/>
      <c r="BV150" s="136"/>
      <c r="BW150" s="136"/>
      <c r="BX150" s="136"/>
      <c r="BY150" s="136"/>
      <c r="BZ150" s="136"/>
      <c r="CA150" s="136"/>
      <c r="CB150" s="136"/>
      <c r="CC150" s="136"/>
    </row>
    <row r="151" spans="2:81"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  <c r="BS151" s="136"/>
      <c r="BT151" s="136"/>
      <c r="BU151" s="136"/>
      <c r="BV151" s="136"/>
      <c r="BW151" s="136"/>
      <c r="BX151" s="136"/>
      <c r="BY151" s="136"/>
      <c r="BZ151" s="136"/>
      <c r="CA151" s="136"/>
      <c r="CB151" s="136"/>
      <c r="CC151" s="136"/>
    </row>
    <row r="152" spans="2:81"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36"/>
      <c r="BM152" s="136"/>
      <c r="BN152" s="136"/>
      <c r="BO152" s="136"/>
      <c r="BP152" s="136"/>
      <c r="BQ152" s="136"/>
      <c r="BR152" s="136"/>
      <c r="BS152" s="136"/>
      <c r="BT152" s="136"/>
      <c r="BU152" s="136"/>
      <c r="BV152" s="136"/>
      <c r="BW152" s="136"/>
      <c r="BX152" s="136"/>
      <c r="BY152" s="136"/>
      <c r="BZ152" s="136"/>
      <c r="CA152" s="136"/>
      <c r="CB152" s="136"/>
      <c r="CC152" s="136"/>
    </row>
    <row r="153" spans="2:81"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  <c r="BS153" s="136"/>
      <c r="BT153" s="136"/>
      <c r="BU153" s="136"/>
      <c r="BV153" s="136"/>
      <c r="BW153" s="136"/>
      <c r="BX153" s="136"/>
      <c r="BY153" s="136"/>
      <c r="BZ153" s="136"/>
      <c r="CA153" s="136"/>
      <c r="CB153" s="136"/>
      <c r="CC153" s="136"/>
    </row>
    <row r="154" spans="2:81"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BZ154" s="136"/>
      <c r="CA154" s="136"/>
      <c r="CB154" s="136"/>
      <c r="CC154" s="136"/>
    </row>
    <row r="155" spans="2:81"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  <c r="BS155" s="136"/>
      <c r="BT155" s="136"/>
      <c r="BU155" s="136"/>
      <c r="BV155" s="136"/>
      <c r="BW155" s="136"/>
      <c r="BX155" s="136"/>
      <c r="BY155" s="136"/>
      <c r="BZ155" s="136"/>
      <c r="CA155" s="136"/>
      <c r="CB155" s="136"/>
      <c r="CC155" s="136"/>
    </row>
    <row r="156" spans="2:81"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BM156" s="136"/>
      <c r="BN156" s="136"/>
      <c r="BO156" s="136"/>
      <c r="BP156" s="136"/>
      <c r="BQ156" s="136"/>
      <c r="BR156" s="136"/>
      <c r="BS156" s="136"/>
      <c r="BT156" s="136"/>
      <c r="BU156" s="136"/>
      <c r="BV156" s="136"/>
      <c r="BW156" s="136"/>
      <c r="BX156" s="136"/>
      <c r="BY156" s="136"/>
      <c r="BZ156" s="136"/>
      <c r="CA156" s="136"/>
      <c r="CB156" s="136"/>
      <c r="CC156" s="136"/>
    </row>
    <row r="157" spans="2:81"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6"/>
      <c r="BQ157" s="136"/>
      <c r="BR157" s="136"/>
      <c r="BS157" s="136"/>
      <c r="BT157" s="136"/>
      <c r="BU157" s="136"/>
      <c r="BV157" s="136"/>
      <c r="BW157" s="136"/>
      <c r="BX157" s="136"/>
      <c r="BY157" s="136"/>
      <c r="BZ157" s="136"/>
      <c r="CA157" s="136"/>
      <c r="CB157" s="136"/>
      <c r="CC157" s="136"/>
    </row>
    <row r="158" spans="2:81"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6"/>
      <c r="BX158" s="136"/>
      <c r="BY158" s="136"/>
      <c r="BZ158" s="136"/>
      <c r="CA158" s="136"/>
      <c r="CB158" s="136"/>
      <c r="CC158" s="136"/>
    </row>
    <row r="159" spans="2:81"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  <c r="BQ159" s="136"/>
      <c r="BR159" s="136"/>
      <c r="BS159" s="136"/>
      <c r="BT159" s="136"/>
      <c r="BU159" s="136"/>
      <c r="BV159" s="136"/>
      <c r="BW159" s="136"/>
      <c r="BX159" s="136"/>
      <c r="BY159" s="136"/>
      <c r="BZ159" s="136"/>
      <c r="CA159" s="136"/>
      <c r="CB159" s="136"/>
      <c r="CC159" s="136"/>
    </row>
    <row r="160" spans="2:81"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  <c r="BQ160" s="136"/>
      <c r="BR160" s="136"/>
      <c r="BS160" s="136"/>
      <c r="BT160" s="136"/>
      <c r="BU160" s="136"/>
      <c r="BV160" s="136"/>
      <c r="BW160" s="136"/>
      <c r="BX160" s="136"/>
      <c r="BY160" s="136"/>
      <c r="BZ160" s="136"/>
      <c r="CA160" s="136"/>
      <c r="CB160" s="136"/>
      <c r="CC160" s="136"/>
    </row>
    <row r="161" spans="2:81"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  <c r="BW161" s="136"/>
      <c r="BX161" s="136"/>
      <c r="BY161" s="136"/>
      <c r="BZ161" s="136"/>
      <c r="CA161" s="136"/>
      <c r="CB161" s="136"/>
      <c r="CC161" s="136"/>
    </row>
    <row r="162" spans="2:81"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6"/>
      <c r="BX162" s="136"/>
      <c r="BY162" s="136"/>
      <c r="BZ162" s="136"/>
      <c r="CA162" s="136"/>
      <c r="CB162" s="136"/>
      <c r="CC162" s="136"/>
    </row>
    <row r="163" spans="2:81"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6"/>
      <c r="BX163" s="136"/>
      <c r="BY163" s="136"/>
      <c r="BZ163" s="136"/>
      <c r="CA163" s="136"/>
      <c r="CB163" s="136"/>
      <c r="CC163" s="136"/>
    </row>
    <row r="164" spans="2:81"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  <c r="BW164" s="136"/>
      <c r="BX164" s="136"/>
      <c r="BY164" s="136"/>
      <c r="BZ164" s="136"/>
      <c r="CA164" s="136"/>
      <c r="CB164" s="136"/>
      <c r="CC164" s="136"/>
    </row>
    <row r="165" spans="2:81"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36"/>
      <c r="BM165" s="136"/>
      <c r="BN165" s="136"/>
      <c r="BO165" s="136"/>
      <c r="BP165" s="136"/>
      <c r="BQ165" s="136"/>
      <c r="BR165" s="136"/>
      <c r="BS165" s="136"/>
      <c r="BT165" s="136"/>
      <c r="BU165" s="136"/>
      <c r="BV165" s="136"/>
      <c r="BW165" s="136"/>
      <c r="BX165" s="136"/>
      <c r="BY165" s="136"/>
      <c r="BZ165" s="136"/>
      <c r="CA165" s="136"/>
      <c r="CB165" s="136"/>
      <c r="CC165" s="136"/>
    </row>
    <row r="166" spans="2:81"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36"/>
      <c r="BM166" s="136"/>
      <c r="BN166" s="136"/>
      <c r="BO166" s="136"/>
      <c r="BP166" s="136"/>
      <c r="BQ166" s="136"/>
      <c r="BR166" s="136"/>
      <c r="BS166" s="136"/>
      <c r="BT166" s="136"/>
      <c r="BU166" s="136"/>
      <c r="BV166" s="136"/>
      <c r="BW166" s="136"/>
      <c r="BX166" s="136"/>
      <c r="BY166" s="136"/>
      <c r="BZ166" s="136"/>
      <c r="CA166" s="136"/>
      <c r="CB166" s="136"/>
      <c r="CC166" s="136"/>
    </row>
    <row r="167" spans="2:81"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136"/>
      <c r="CA167" s="136"/>
      <c r="CB167" s="136"/>
      <c r="CC167" s="136"/>
    </row>
    <row r="168" spans="2:81"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6"/>
      <c r="BX168" s="136"/>
      <c r="BY168" s="136"/>
      <c r="BZ168" s="136"/>
      <c r="CA168" s="136"/>
      <c r="CB168" s="136"/>
      <c r="CC168" s="136"/>
    </row>
    <row r="169" spans="2:81"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136"/>
      <c r="CA169" s="136"/>
      <c r="CB169" s="136"/>
      <c r="CC169" s="136"/>
    </row>
    <row r="170" spans="2:81"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6"/>
      <c r="BX170" s="136"/>
      <c r="BY170" s="136"/>
      <c r="BZ170" s="136"/>
      <c r="CA170" s="136"/>
      <c r="CB170" s="136"/>
      <c r="CC170" s="136"/>
    </row>
    <row r="171" spans="2:81"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  <c r="BS171" s="136"/>
      <c r="BT171" s="136"/>
      <c r="BU171" s="136"/>
      <c r="BV171" s="136"/>
      <c r="BW171" s="136"/>
      <c r="BX171" s="136"/>
      <c r="BY171" s="136"/>
      <c r="BZ171" s="136"/>
      <c r="CA171" s="136"/>
      <c r="CB171" s="136"/>
      <c r="CC171" s="136"/>
    </row>
    <row r="172" spans="2:81"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  <c r="BW172" s="136"/>
      <c r="BX172" s="136"/>
      <c r="BY172" s="136"/>
      <c r="BZ172" s="136"/>
      <c r="CA172" s="136"/>
      <c r="CB172" s="136"/>
      <c r="CC172" s="136"/>
    </row>
    <row r="173" spans="2:81"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  <c r="BW173" s="136"/>
      <c r="BX173" s="136"/>
      <c r="BY173" s="136"/>
      <c r="BZ173" s="136"/>
      <c r="CA173" s="136"/>
      <c r="CB173" s="136"/>
      <c r="CC173" s="136"/>
    </row>
    <row r="174" spans="2:81"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  <c r="BW174" s="136"/>
      <c r="BX174" s="136"/>
      <c r="BY174" s="136"/>
      <c r="BZ174" s="136"/>
      <c r="CA174" s="136"/>
      <c r="CB174" s="136"/>
      <c r="CC174" s="136"/>
    </row>
    <row r="175" spans="2:81">
      <c r="B175" s="149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  <c r="BN175" s="136"/>
      <c r="BO175" s="136"/>
      <c r="BP175" s="136"/>
      <c r="BQ175" s="136"/>
      <c r="BR175" s="136"/>
      <c r="BS175" s="136"/>
      <c r="BT175" s="136"/>
      <c r="BU175" s="136"/>
      <c r="BV175" s="136"/>
      <c r="BW175" s="136"/>
      <c r="BX175" s="136"/>
      <c r="BY175" s="136"/>
      <c r="BZ175" s="136"/>
      <c r="CA175" s="136"/>
      <c r="CB175" s="136"/>
      <c r="CC175" s="136"/>
    </row>
    <row r="176" spans="2:81"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  <c r="BW176" s="136"/>
      <c r="BX176" s="136"/>
      <c r="BY176" s="136"/>
      <c r="BZ176" s="136"/>
      <c r="CA176" s="136"/>
      <c r="CB176" s="136"/>
      <c r="CC176" s="136"/>
    </row>
    <row r="177" spans="2:81"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  <c r="BN177" s="136"/>
      <c r="BO177" s="136"/>
      <c r="BP177" s="136"/>
      <c r="BQ177" s="136"/>
      <c r="BR177" s="136"/>
      <c r="BS177" s="136"/>
      <c r="BT177" s="136"/>
      <c r="BU177" s="136"/>
      <c r="BV177" s="136"/>
      <c r="BW177" s="136"/>
      <c r="BX177" s="136"/>
      <c r="BY177" s="136"/>
      <c r="BZ177" s="136"/>
      <c r="CA177" s="136"/>
      <c r="CB177" s="136"/>
      <c r="CC177" s="136"/>
    </row>
    <row r="178" spans="2:81"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  <c r="BS178" s="136"/>
      <c r="BT178" s="136"/>
      <c r="BU178" s="136"/>
      <c r="BV178" s="136"/>
      <c r="BW178" s="136"/>
      <c r="BX178" s="136"/>
      <c r="BY178" s="136"/>
      <c r="BZ178" s="136"/>
      <c r="CA178" s="136"/>
      <c r="CB178" s="136"/>
      <c r="CC178" s="136"/>
    </row>
    <row r="179" spans="2:81"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6"/>
      <c r="BX179" s="136"/>
      <c r="BY179" s="136"/>
      <c r="BZ179" s="136"/>
      <c r="CA179" s="136"/>
      <c r="CB179" s="136"/>
      <c r="CC179" s="136"/>
    </row>
    <row r="180" spans="2:81"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6"/>
      <c r="BX180" s="136"/>
      <c r="BY180" s="136"/>
      <c r="BZ180" s="136"/>
      <c r="CA180" s="136"/>
      <c r="CB180" s="136"/>
      <c r="CC180" s="136"/>
    </row>
    <row r="181" spans="2:81"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  <c r="BW181" s="136"/>
      <c r="BX181" s="136"/>
      <c r="BY181" s="136"/>
      <c r="BZ181" s="136"/>
      <c r="CA181" s="136"/>
      <c r="CB181" s="136"/>
      <c r="CC181" s="136"/>
    </row>
    <row r="182" spans="2:81"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36"/>
      <c r="BV182" s="136"/>
      <c r="BW182" s="136"/>
      <c r="BX182" s="136"/>
      <c r="BY182" s="136"/>
      <c r="BZ182" s="136"/>
      <c r="CA182" s="136"/>
      <c r="CB182" s="136"/>
      <c r="CC182" s="136"/>
    </row>
    <row r="183" spans="2:81"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  <c r="BY183" s="136"/>
      <c r="BZ183" s="136"/>
      <c r="CA183" s="136"/>
      <c r="CB183" s="136"/>
      <c r="CC183" s="136"/>
    </row>
    <row r="184" spans="2:81"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  <c r="BN184" s="136"/>
      <c r="BO184" s="136"/>
      <c r="BP184" s="136"/>
      <c r="BQ184" s="136"/>
      <c r="BR184" s="136"/>
      <c r="BS184" s="136"/>
      <c r="BT184" s="136"/>
      <c r="BU184" s="136"/>
      <c r="BV184" s="136"/>
      <c r="BW184" s="136"/>
      <c r="BX184" s="136"/>
      <c r="BY184" s="136"/>
      <c r="BZ184" s="136"/>
      <c r="CA184" s="136"/>
      <c r="CB184" s="136"/>
      <c r="CC184" s="136"/>
    </row>
    <row r="185" spans="2:81"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BZ185" s="136"/>
      <c r="CA185" s="136"/>
      <c r="CB185" s="136"/>
      <c r="CC185" s="136"/>
    </row>
    <row r="186" spans="2:81"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  <c r="BS186" s="136"/>
      <c r="BT186" s="136"/>
      <c r="BU186" s="136"/>
      <c r="BV186" s="136"/>
      <c r="BW186" s="136"/>
      <c r="BX186" s="136"/>
      <c r="BY186" s="136"/>
      <c r="BZ186" s="136"/>
      <c r="CA186" s="136"/>
      <c r="CB186" s="136"/>
      <c r="CC186" s="136"/>
    </row>
    <row r="187" spans="2:81"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6"/>
      <c r="BM187" s="136"/>
      <c r="BN187" s="136"/>
      <c r="BO187" s="136"/>
      <c r="BP187" s="136"/>
      <c r="BQ187" s="136"/>
      <c r="BR187" s="136"/>
      <c r="BS187" s="136"/>
      <c r="BT187" s="136"/>
      <c r="BU187" s="136"/>
      <c r="BV187" s="136"/>
      <c r="BW187" s="136"/>
      <c r="BX187" s="136"/>
      <c r="BY187" s="136"/>
      <c r="BZ187" s="136"/>
      <c r="CA187" s="136"/>
      <c r="CB187" s="136"/>
      <c r="CC187" s="136"/>
    </row>
    <row r="188" spans="2:81"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6"/>
      <c r="BM188" s="136"/>
      <c r="BN188" s="136"/>
      <c r="BO188" s="136"/>
      <c r="BP188" s="136"/>
      <c r="BQ188" s="136"/>
      <c r="BR188" s="136"/>
      <c r="BS188" s="136"/>
      <c r="BT188" s="136"/>
      <c r="BU188" s="136"/>
      <c r="BV188" s="136"/>
      <c r="BW188" s="136"/>
      <c r="BX188" s="136"/>
      <c r="BY188" s="136"/>
      <c r="BZ188" s="136"/>
      <c r="CA188" s="136"/>
      <c r="CB188" s="136"/>
      <c r="CC188" s="136"/>
    </row>
    <row r="189" spans="2:81"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6"/>
      <c r="BQ189" s="136"/>
      <c r="BR189" s="136"/>
      <c r="BS189" s="136"/>
      <c r="BT189" s="136"/>
      <c r="BU189" s="136"/>
      <c r="BV189" s="136"/>
      <c r="BW189" s="136"/>
      <c r="BX189" s="136"/>
      <c r="BY189" s="136"/>
      <c r="BZ189" s="136"/>
      <c r="CA189" s="136"/>
      <c r="CB189" s="136"/>
      <c r="CC189" s="136"/>
    </row>
    <row r="190" spans="2:81"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  <c r="BS190" s="136"/>
      <c r="BT190" s="136"/>
      <c r="BU190" s="136"/>
      <c r="BV190" s="136"/>
      <c r="BW190" s="136"/>
      <c r="BX190" s="136"/>
      <c r="BY190" s="136"/>
      <c r="BZ190" s="136"/>
      <c r="CA190" s="136"/>
      <c r="CB190" s="136"/>
      <c r="CC190" s="136"/>
    </row>
    <row r="191" spans="2:81"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136"/>
      <c r="BT191" s="136"/>
      <c r="BU191" s="136"/>
      <c r="BV191" s="136"/>
      <c r="BW191" s="136"/>
      <c r="BX191" s="136"/>
      <c r="BY191" s="136"/>
      <c r="BZ191" s="136"/>
      <c r="CA191" s="136"/>
      <c r="CB191" s="136"/>
      <c r="CC191" s="136"/>
    </row>
  </sheetData>
  <sheetProtection sheet="1" objects="1" scenarios="1"/>
  <mergeCells count="7">
    <mergeCell ref="I2:N2"/>
    <mergeCell ref="E2:H2"/>
    <mergeCell ref="D27:O27"/>
    <mergeCell ref="D4:E4"/>
    <mergeCell ref="G4:M4"/>
    <mergeCell ref="D25:O25"/>
    <mergeCell ref="D26:O26"/>
  </mergeCells>
  <phoneticPr fontId="2" type="noConversion"/>
  <printOptions horizontalCentered="1" verticalCentered="1"/>
  <pageMargins left="0.39370078740157483" right="0.55118110236220474" top="0.78740157480314965" bottom="0.78740157480314965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97"/>
  <sheetViews>
    <sheetView showOutlineSymbol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11" sqref="C211"/>
    </sheetView>
  </sheetViews>
  <sheetFormatPr baseColWidth="10" defaultRowHeight="12.75"/>
  <cols>
    <col min="1" max="1" width="3.140625" style="135" customWidth="1"/>
    <col min="2" max="2" width="20.5703125" style="5" customWidth="1"/>
    <col min="3" max="3" width="25" style="135" customWidth="1"/>
    <col min="4" max="4" width="14.28515625" style="135" bestFit="1" customWidth="1"/>
    <col min="5" max="5" width="13.28515625" style="135" bestFit="1" customWidth="1"/>
    <col min="6" max="7" width="13.28515625" style="135" customWidth="1"/>
    <col min="8" max="8" width="13.28515625" style="135" bestFit="1" customWidth="1"/>
    <col min="9" max="9" width="10" style="477" customWidth="1"/>
    <col min="10" max="10" width="13.28515625" style="135" customWidth="1"/>
    <col min="11" max="11" width="7.85546875" style="135" customWidth="1"/>
    <col min="12" max="16" width="13.28515625" style="135" bestFit="1" customWidth="1"/>
    <col min="17" max="17" width="2.7109375" style="135" customWidth="1"/>
    <col min="18" max="20" width="13.28515625" style="135" bestFit="1" customWidth="1"/>
    <col min="21" max="22" width="13.28515625" bestFit="1" customWidth="1"/>
  </cols>
  <sheetData>
    <row r="1" spans="2:19" ht="8.25" customHeight="1"/>
    <row r="2" spans="2:19" ht="11.25" customHeight="1">
      <c r="I2" s="87"/>
      <c r="S2" s="478" t="s">
        <v>185</v>
      </c>
    </row>
    <row r="3" spans="2:19" ht="6.75" customHeight="1"/>
    <row r="4" spans="2:19" hidden="1">
      <c r="B4" s="778" t="s">
        <v>65</v>
      </c>
      <c r="C4" s="479" t="s">
        <v>64</v>
      </c>
      <c r="D4" s="336"/>
      <c r="E4" s="336"/>
      <c r="F4" s="336"/>
      <c r="G4" s="336"/>
      <c r="H4" s="336"/>
      <c r="I4" s="88"/>
      <c r="J4" s="480"/>
      <c r="K4" s="481" t="str">
        <f t="shared" ref="K4:P4" si="0">C9</f>
        <v>Préstamos</v>
      </c>
      <c r="L4" s="481">
        <f t="shared" si="0"/>
        <v>0</v>
      </c>
      <c r="M4" s="481">
        <f t="shared" si="0"/>
        <v>0</v>
      </c>
      <c r="N4" s="481">
        <f t="shared" si="0"/>
        <v>0</v>
      </c>
      <c r="O4" s="481">
        <f t="shared" si="0"/>
        <v>0</v>
      </c>
      <c r="P4" s="482">
        <f t="shared" si="0"/>
        <v>0</v>
      </c>
      <c r="S4" s="483" t="s">
        <v>147</v>
      </c>
    </row>
    <row r="5" spans="2:19" hidden="1">
      <c r="B5" s="778"/>
      <c r="C5" s="479" t="s">
        <v>60</v>
      </c>
      <c r="D5" s="336"/>
      <c r="E5" s="336"/>
      <c r="F5" s="336"/>
      <c r="G5" s="336"/>
      <c r="H5" s="336"/>
      <c r="I5" s="88"/>
      <c r="J5" s="484"/>
      <c r="K5" s="401" t="str">
        <f t="shared" ref="K5:P6" si="1">C10</f>
        <v>Tipo de interés préstamos</v>
      </c>
      <c r="L5" s="91">
        <f t="shared" si="1"/>
        <v>0</v>
      </c>
      <c r="M5" s="91">
        <f t="shared" si="1"/>
        <v>0</v>
      </c>
      <c r="N5" s="91">
        <f t="shared" si="1"/>
        <v>0</v>
      </c>
      <c r="O5" s="91">
        <f t="shared" si="1"/>
        <v>0</v>
      </c>
      <c r="P5" s="92">
        <f t="shared" si="1"/>
        <v>0</v>
      </c>
      <c r="S5" s="485" t="s">
        <v>148</v>
      </c>
    </row>
    <row r="6" spans="2:19" hidden="1">
      <c r="B6" s="778"/>
      <c r="C6" s="479" t="s">
        <v>61</v>
      </c>
      <c r="D6" s="336"/>
      <c r="E6" s="336"/>
      <c r="F6" s="336"/>
      <c r="G6" s="336"/>
      <c r="H6" s="336"/>
      <c r="I6" s="88"/>
      <c r="J6" s="484"/>
      <c r="K6" s="401" t="str">
        <f t="shared" si="1"/>
        <v>Años amortización préstamos</v>
      </c>
      <c r="L6" s="93">
        <f>D11+1</f>
        <v>1</v>
      </c>
      <c r="M6" s="93">
        <f>E11+1</f>
        <v>1</v>
      </c>
      <c r="N6" s="93">
        <f>F11+1</f>
        <v>1</v>
      </c>
      <c r="O6" s="93">
        <f>G11+1</f>
        <v>1</v>
      </c>
      <c r="P6" s="94">
        <f>H11+1</f>
        <v>1</v>
      </c>
      <c r="S6" s="486" t="s">
        <v>149</v>
      </c>
    </row>
    <row r="7" spans="2:19" ht="3.75" hidden="1" customHeight="1">
      <c r="B7" s="7"/>
      <c r="C7" s="28"/>
      <c r="D7" s="487"/>
      <c r="E7" s="487"/>
      <c r="F7" s="487"/>
      <c r="G7" s="487"/>
      <c r="H7" s="487"/>
      <c r="I7" s="488"/>
      <c r="J7" s="484"/>
      <c r="K7" s="401"/>
      <c r="L7" s="401"/>
      <c r="M7" s="401"/>
      <c r="N7" s="401"/>
      <c r="O7" s="401"/>
      <c r="P7" s="489"/>
    </row>
    <row r="8" spans="2:19" hidden="1">
      <c r="B8" s="778" t="s">
        <v>12</v>
      </c>
      <c r="C8" s="490" t="s">
        <v>62</v>
      </c>
      <c r="D8" s="336"/>
      <c r="E8" s="336"/>
      <c r="F8" s="336"/>
      <c r="G8" s="336"/>
      <c r="H8" s="336"/>
      <c r="I8" s="88"/>
      <c r="J8" s="484">
        <v>1</v>
      </c>
      <c r="K8" s="401" t="s">
        <v>99</v>
      </c>
      <c r="L8" s="491" t="e">
        <f>-CUMIPMT(L$5/12,L$6*12,L$4,$J8,$J10,0)</f>
        <v>#NUM!</v>
      </c>
      <c r="M8" s="491" t="e">
        <f>-CUMIPMT(M$5/12,M$6*12,M$4,$J8,$J10,0)</f>
        <v>#NUM!</v>
      </c>
      <c r="N8" s="491" t="e">
        <f>-CUMIPMT(N$5/12,N$6*12,N$4,$J8,$J10,0)</f>
        <v>#NUM!</v>
      </c>
      <c r="O8" s="491" t="e">
        <f>-CUMIPMT(O$5/12,O$6*12,O$4,$J8,$J10,0)</f>
        <v>#NUM!</v>
      </c>
      <c r="P8" s="492" t="e">
        <f>-CUMIPMT(P$5/12,P$6*12,P$4,$J8,$J10,0)</f>
        <v>#NUM!</v>
      </c>
    </row>
    <row r="9" spans="2:19" hidden="1">
      <c r="B9" s="778"/>
      <c r="C9" s="490" t="s">
        <v>13</v>
      </c>
      <c r="D9" s="493">
        <f>IF(D8&gt;D82,0,D82-D8)</f>
        <v>0</v>
      </c>
      <c r="E9" s="493">
        <f t="shared" ref="E9:H9" si="2">IF(E8&gt;E82,0,E82-E8)</f>
        <v>0</v>
      </c>
      <c r="F9" s="493">
        <f t="shared" si="2"/>
        <v>0</v>
      </c>
      <c r="G9" s="493">
        <f t="shared" si="2"/>
        <v>0</v>
      </c>
      <c r="H9" s="493">
        <f t="shared" si="2"/>
        <v>0</v>
      </c>
      <c r="I9" s="494"/>
      <c r="J9" s="484"/>
      <c r="K9" s="401" t="s">
        <v>98</v>
      </c>
      <c r="L9" s="491" t="e">
        <f>-CUMPRINC(L$5/12,L$6*12,L$4,$J8,$J10,0)</f>
        <v>#NUM!</v>
      </c>
      <c r="M9" s="491" t="e">
        <f>-CUMPRINC(M$5/12,M$6*12,M$4,$J8,$J10,0)</f>
        <v>#NUM!</v>
      </c>
      <c r="N9" s="491" t="e">
        <f>-CUMPRINC(N$5/12,N$6*12,N$4,$J8,$J10,0)</f>
        <v>#NUM!</v>
      </c>
      <c r="O9" s="491" t="e">
        <f>-CUMPRINC(O$5/12,O$6*12,O$4,$J8,$J10,0)</f>
        <v>#NUM!</v>
      </c>
      <c r="P9" s="492" t="e">
        <f>-CUMPRINC(P$5/12,P$6*12,P$4,$J8,$J10,0)</f>
        <v>#NUM!</v>
      </c>
    </row>
    <row r="10" spans="2:19" hidden="1">
      <c r="B10" s="778"/>
      <c r="C10" s="490" t="s">
        <v>63</v>
      </c>
      <c r="D10" s="337"/>
      <c r="E10" s="337"/>
      <c r="F10" s="337"/>
      <c r="G10" s="337"/>
      <c r="H10" s="337"/>
      <c r="I10" s="89"/>
      <c r="J10" s="484">
        <f>J8+12</f>
        <v>13</v>
      </c>
      <c r="K10" s="401" t="s">
        <v>100</v>
      </c>
      <c r="L10" s="491" t="e">
        <f>-CUMIPMT(L$5/12,L$6*12,L$4,$J10,$J12,0)</f>
        <v>#NUM!</v>
      </c>
      <c r="M10" s="491" t="e">
        <f>-CUMIPMT(M$5/12,M$6*12,M$4,$J10,$J12,0)</f>
        <v>#NUM!</v>
      </c>
      <c r="N10" s="491" t="e">
        <f>-CUMIPMT(N$5/12,N$6*12,N$4,$J10,$J12,0)</f>
        <v>#NUM!</v>
      </c>
      <c r="O10" s="491" t="e">
        <f>-CUMIPMT(O$5/12,O$6*12,O$4,$J10,$J12,0)</f>
        <v>#NUM!</v>
      </c>
      <c r="P10" s="492" t="e">
        <f>-CUMIPMT(P$5/12,P$6*12,P$4,$J10,$J12,0)</f>
        <v>#NUM!</v>
      </c>
    </row>
    <row r="11" spans="2:19" hidden="1">
      <c r="B11" s="85"/>
      <c r="C11" s="490" t="s">
        <v>94</v>
      </c>
      <c r="D11" s="338"/>
      <c r="E11" s="338"/>
      <c r="F11" s="338"/>
      <c r="G11" s="338"/>
      <c r="H11" s="338"/>
      <c r="I11" s="90"/>
      <c r="J11" s="484"/>
      <c r="K11" s="401" t="s">
        <v>98</v>
      </c>
      <c r="L11" s="491" t="e">
        <f>-CUMPRINC(L$5/12,L$6*12,L$4,$J10,$J12,0)</f>
        <v>#NUM!</v>
      </c>
      <c r="M11" s="491" t="e">
        <f>-CUMPRINC(M$5/12,M$6*12,M$4,$J10,$J12,0)</f>
        <v>#NUM!</v>
      </c>
      <c r="N11" s="491" t="e">
        <f>-CUMPRINC(N$5/12,N$6*12,N$4,$J10,$J12,0)</f>
        <v>#NUM!</v>
      </c>
      <c r="O11" s="491" t="e">
        <f>-CUMPRINC(O$5/12,O$6*12,O$4,$J10,$J12,0)</f>
        <v>#NUM!</v>
      </c>
      <c r="P11" s="492" t="e">
        <f>-CUMPRINC(P$5/12,P$6*12,P$4,$J10,$J12,0)</f>
        <v>#NUM!</v>
      </c>
    </row>
    <row r="12" spans="2:19" ht="12" hidden="1" customHeight="1" thickBot="1">
      <c r="B12" s="86"/>
      <c r="C12" s="495" t="s">
        <v>104</v>
      </c>
      <c r="D12" s="103">
        <f>IF(D9=0,0,L9)</f>
        <v>0</v>
      </c>
      <c r="E12" s="103">
        <f>IF(E9=0,0,M9)</f>
        <v>0</v>
      </c>
      <c r="F12" s="103">
        <f>IF(F9=0,0,N9)</f>
        <v>0</v>
      </c>
      <c r="G12" s="103">
        <f>IF(G9=0,0,O9)</f>
        <v>0</v>
      </c>
      <c r="H12" s="103">
        <f>IF(H9=0,0,P9)</f>
        <v>0</v>
      </c>
      <c r="I12" s="90"/>
      <c r="J12" s="484">
        <f>J10+12</f>
        <v>25</v>
      </c>
      <c r="K12" s="401" t="s">
        <v>101</v>
      </c>
      <c r="L12" s="491" t="e">
        <f>-CUMIPMT(L$5/12,L$6*12,L$4,$J12,$J14,0)</f>
        <v>#NUM!</v>
      </c>
      <c r="M12" s="491" t="e">
        <f>-CUMIPMT(M$5/12,M$6*12,M$4,$J12,$J14,0)</f>
        <v>#NUM!</v>
      </c>
      <c r="N12" s="491" t="e">
        <f>-CUMIPMT(N$5/12,N$6*12,N$4,$J12,$J14,0)</f>
        <v>#NUM!</v>
      </c>
      <c r="O12" s="491" t="e">
        <f>-CUMIPMT(O$5/12,O$6*12,O$4,$J12,$J14,0)</f>
        <v>#NUM!</v>
      </c>
      <c r="P12" s="492" t="e">
        <f>-CUMIPMT(P$5/12,P$6*12,P$4,$J12,$J14,0)</f>
        <v>#NUM!</v>
      </c>
    </row>
    <row r="13" spans="2:19" hidden="1">
      <c r="B13" s="36" t="s">
        <v>14</v>
      </c>
      <c r="C13" s="394"/>
      <c r="D13" s="339"/>
      <c r="E13" s="339"/>
      <c r="F13" s="339"/>
      <c r="G13" s="339"/>
      <c r="H13" s="339"/>
      <c r="I13" s="88"/>
      <c r="J13" s="484"/>
      <c r="K13" s="401" t="s">
        <v>98</v>
      </c>
      <c r="L13" s="491" t="e">
        <f>-CUMPRINC(L$5/12,L$6*12,L$4,$J12,$J14,0)</f>
        <v>#NUM!</v>
      </c>
      <c r="M13" s="491" t="e">
        <f>-CUMPRINC(M$5/12,M$6*12,M$4,$J12,$J14,0)</f>
        <v>#NUM!</v>
      </c>
      <c r="N13" s="491" t="e">
        <f>-CUMPRINC(N$5/12,N$6*12,N$4,$J12,$J14,0)</f>
        <v>#NUM!</v>
      </c>
      <c r="O13" s="491" t="e">
        <f>-CUMPRINC(O$5/12,O$6*12,O$4,$J12,$J14,0)</f>
        <v>#NUM!</v>
      </c>
      <c r="P13" s="492" t="e">
        <f>-CUMPRINC(P$5/12,P$6*12,P$4,$J12,$J14,0)</f>
        <v>#NUM!</v>
      </c>
    </row>
    <row r="14" spans="2:19" hidden="1">
      <c r="B14" s="37"/>
      <c r="C14" s="490"/>
      <c r="D14" s="337"/>
      <c r="E14" s="337"/>
      <c r="F14" s="337"/>
      <c r="G14" s="337"/>
      <c r="H14" s="337"/>
      <c r="I14" s="89"/>
      <c r="J14" s="484">
        <f>J12+12</f>
        <v>37</v>
      </c>
      <c r="K14" s="401" t="s">
        <v>102</v>
      </c>
      <c r="L14" s="491" t="e">
        <f>-CUMIPMT(L$5/12,L$6*12,L$4,$J14,$J16,0)</f>
        <v>#NUM!</v>
      </c>
      <c r="M14" s="491" t="e">
        <f>-CUMIPMT(M$5/12,M$6*12,M$4,$J14,$J16,0)</f>
        <v>#NUM!</v>
      </c>
      <c r="N14" s="491" t="e">
        <f>-CUMIPMT(N$5/12,N$6*12,N$4,$J14,$J16,0)</f>
        <v>#NUM!</v>
      </c>
      <c r="O14" s="491" t="e">
        <f>-CUMIPMT(O$5/12,O$6*12,O$4,$J14,$J16,0)</f>
        <v>#NUM!</v>
      </c>
      <c r="P14" s="492" t="e">
        <f>-CUMIPMT(P$5/12,P$6*12,P$4,$J14,$J16,0)</f>
        <v>#NUM!</v>
      </c>
    </row>
    <row r="15" spans="2:19" hidden="1">
      <c r="B15" s="37"/>
      <c r="C15" s="490"/>
      <c r="D15" s="336"/>
      <c r="E15" s="336"/>
      <c r="F15" s="336"/>
      <c r="G15" s="336"/>
      <c r="H15" s="336"/>
      <c r="I15" s="88"/>
      <c r="J15" s="484"/>
      <c r="K15" s="401" t="s">
        <v>98</v>
      </c>
      <c r="L15" s="491" t="e">
        <f>-CUMPRINC(L$5/12,L$6*12,L$4,$J14,$J16,0)</f>
        <v>#NUM!</v>
      </c>
      <c r="M15" s="491" t="e">
        <f>-CUMPRINC(M$5/12,M$6*12,M$4,$J14,$J16,0)</f>
        <v>#NUM!</v>
      </c>
      <c r="N15" s="491" t="e">
        <f>-CUMPRINC(N$5/12,N$6*12,N$4,$J14,$J16,0)</f>
        <v>#NUM!</v>
      </c>
      <c r="O15" s="491" t="e">
        <f>-CUMPRINC(O$5/12,O$6*12,O$4,$J14,$J16,0)</f>
        <v>#NUM!</v>
      </c>
      <c r="P15" s="492" t="e">
        <f>-CUMPRINC(P$5/12,P$6*12,P$4,$J14,$J16,0)</f>
        <v>#NUM!</v>
      </c>
    </row>
    <row r="16" spans="2:19" hidden="1">
      <c r="B16" s="38"/>
      <c r="C16" s="490"/>
      <c r="D16" s="337"/>
      <c r="E16" s="337"/>
      <c r="F16" s="337"/>
      <c r="G16" s="337"/>
      <c r="H16" s="337"/>
      <c r="I16" s="89"/>
      <c r="J16" s="484">
        <f>J14+12</f>
        <v>49</v>
      </c>
      <c r="K16" s="401" t="s">
        <v>103</v>
      </c>
      <c r="L16" s="491" t="e">
        <f>-CUMIPMT(L$5/12,L$6*12,L$4,$J16,$J18,0)</f>
        <v>#NUM!</v>
      </c>
      <c r="M16" s="491" t="e">
        <f>-CUMIPMT(M$5/12,M$6*12,M$4,$J16,$J18,0)</f>
        <v>#NUM!</v>
      </c>
      <c r="N16" s="491" t="e">
        <f>-CUMIPMT(N$5/12,N$6*12,N$4,$J16,$J18,0)</f>
        <v>#NUM!</v>
      </c>
      <c r="O16" s="491" t="e">
        <f>-CUMIPMT(O$5/12,O$6*12,O$4,$J16,$J18,0)</f>
        <v>#NUM!</v>
      </c>
      <c r="P16" s="492" t="e">
        <f>-CUMIPMT(P$5/12,P$6*12,P$4,$J16,$J18,0)</f>
        <v>#NUM!</v>
      </c>
    </row>
    <row r="17" spans="2:16" ht="13.5" hidden="1" customHeight="1">
      <c r="B17" s="7"/>
      <c r="D17" s="488"/>
      <c r="E17" s="488"/>
      <c r="F17" s="488"/>
      <c r="G17" s="488"/>
      <c r="H17" s="488"/>
      <c r="I17" s="488"/>
      <c r="J17" s="484"/>
      <c r="K17" s="401" t="s">
        <v>98</v>
      </c>
      <c r="L17" s="491" t="e">
        <f>-CUMPRINC(L$5/12,L$6*12,L$4,$J16,$J18,0)</f>
        <v>#NUM!</v>
      </c>
      <c r="M17" s="491" t="e">
        <f>-CUMPRINC(M$5/12,M$6*12,M$4,$J16,$J18,0)</f>
        <v>#NUM!</v>
      </c>
      <c r="N17" s="491" t="e">
        <f>-CUMPRINC(N$5/12,N$6*12,N$4,$J16,$J18,0)</f>
        <v>#NUM!</v>
      </c>
      <c r="O17" s="491" t="e">
        <f>-CUMPRINC(O$5/12,O$6*12,O$4,$J16,$J18,0)</f>
        <v>#NUM!</v>
      </c>
      <c r="P17" s="492" t="e">
        <f>-CUMPRINC(P$5/12,P$6*12,P$4,$J16,$J18,0)</f>
        <v>#NUM!</v>
      </c>
    </row>
    <row r="18" spans="2:16" hidden="1">
      <c r="B18" s="36" t="s">
        <v>15</v>
      </c>
      <c r="C18" s="479"/>
      <c r="D18" s="337"/>
      <c r="E18" s="337"/>
      <c r="F18" s="337"/>
      <c r="G18" s="337"/>
      <c r="H18" s="337"/>
      <c r="I18" s="89"/>
      <c r="J18" s="484">
        <f>J16+12</f>
        <v>61</v>
      </c>
      <c r="K18" s="401" t="s">
        <v>114</v>
      </c>
      <c r="L18" s="491" t="e">
        <f>-CUMIPMT(L$5/12,L$6*12,L$4,$J18,$J20,0)</f>
        <v>#NUM!</v>
      </c>
      <c r="M18" s="491" t="e">
        <f>-CUMIPMT(M$5/12,M$6*12,M$4,$J18,$J20,0)</f>
        <v>#NUM!</v>
      </c>
      <c r="N18" s="491" t="e">
        <f>-CUMIPMT(N$5/12,N$6*12,N$4,$J18,$J20,0)</f>
        <v>#NUM!</v>
      </c>
      <c r="O18" s="491" t="e">
        <f>-CUMIPMT(O$5/12,O$6*12,O$4,$J18,$J20,0)</f>
        <v>#NUM!</v>
      </c>
      <c r="P18" s="492" t="e">
        <f>-CUMIPMT(P$5/12,P$6*12,P$4,$J18,$J20,0)</f>
        <v>#NUM!</v>
      </c>
    </row>
    <row r="19" spans="2:16" hidden="1">
      <c r="B19" s="37" t="s">
        <v>16</v>
      </c>
      <c r="C19" s="479"/>
      <c r="D19" s="496"/>
      <c r="E19" s="496"/>
      <c r="F19" s="496"/>
      <c r="G19" s="496"/>
      <c r="H19" s="496"/>
      <c r="I19" s="497"/>
      <c r="J19" s="484"/>
      <c r="K19" s="401" t="s">
        <v>98</v>
      </c>
      <c r="L19" s="491" t="e">
        <f>-CUMPRINC(L$5/12,L$6*12,L$4,$J18,$J20,0)</f>
        <v>#NUM!</v>
      </c>
      <c r="M19" s="491" t="e">
        <f>-CUMPRINC(M$5/12,M$6*12,M$4,$J18,$J20,0)</f>
        <v>#NUM!</v>
      </c>
      <c r="N19" s="491" t="e">
        <f>-CUMPRINC(N$5/12,N$6*12,N$4,$J18,$J20,0)</f>
        <v>#NUM!</v>
      </c>
      <c r="O19" s="491" t="e">
        <f>-CUMPRINC(O$5/12,O$6*12,O$4,$J18,$J20,0)</f>
        <v>#NUM!</v>
      </c>
      <c r="P19" s="492" t="e">
        <f>-CUMPRINC(P$5/12,P$6*12,P$4,$J18,$J20,0)</f>
        <v>#NUM!</v>
      </c>
    </row>
    <row r="20" spans="2:16" hidden="1">
      <c r="B20" s="37"/>
      <c r="C20" s="479"/>
      <c r="D20" s="336"/>
      <c r="E20" s="336"/>
      <c r="F20" s="336"/>
      <c r="G20" s="336"/>
      <c r="H20" s="336"/>
      <c r="I20" s="88"/>
      <c r="J20" s="484">
        <f>J18+12</f>
        <v>73</v>
      </c>
      <c r="K20" s="401" t="s">
        <v>115</v>
      </c>
      <c r="L20" s="491" t="e">
        <f>-CUMIPMT(L$5/12,L$6*12,L$4,$J20,$J22,0)</f>
        <v>#NUM!</v>
      </c>
      <c r="M20" s="491" t="e">
        <f>-CUMIPMT(M$5/12,M$6*12,M$4,$J20,$J22,0)</f>
        <v>#NUM!</v>
      </c>
      <c r="N20" s="491" t="e">
        <f>-CUMIPMT(N$5/12,N$6*12,N$4,$J20,$J22,0)</f>
        <v>#NUM!</v>
      </c>
      <c r="O20" s="491" t="e">
        <f>-CUMIPMT(O$5/12,O$6*12,O$4,$J20,$J22,0)</f>
        <v>#NUM!</v>
      </c>
      <c r="P20" s="492" t="e">
        <f>-CUMIPMT(P$5/12,P$6*12,P$4,$J20,$J22,0)</f>
        <v>#NUM!</v>
      </c>
    </row>
    <row r="21" spans="2:16" hidden="1">
      <c r="B21" s="39"/>
      <c r="C21" s="479"/>
      <c r="D21" s="336"/>
      <c r="E21" s="336"/>
      <c r="F21" s="336"/>
      <c r="G21" s="336"/>
      <c r="H21" s="336"/>
      <c r="I21" s="88"/>
      <c r="J21" s="484"/>
      <c r="K21" s="401" t="s">
        <v>98</v>
      </c>
      <c r="L21" s="491" t="e">
        <f>-CUMPRINC(L$5/12,L$6*12,L$4,$J20,$J22,0)</f>
        <v>#NUM!</v>
      </c>
      <c r="M21" s="491" t="e">
        <f>-CUMPRINC(M$5/12,M$6*12,M$4,$J20,$J22,0)</f>
        <v>#NUM!</v>
      </c>
      <c r="N21" s="491" t="e">
        <f>-CUMPRINC(N$5/12,N$6*12,N$4,$J20,$J22,0)</f>
        <v>#NUM!</v>
      </c>
      <c r="O21" s="491" t="e">
        <f>-CUMPRINC(O$5/12,O$6*12,O$4,$J20,$J22,0)</f>
        <v>#NUM!</v>
      </c>
      <c r="P21" s="492" t="e">
        <f>-CUMPRINC(P$5/12,P$6*12,P$4,$J20,$J22,0)</f>
        <v>#NUM!</v>
      </c>
    </row>
    <row r="22" spans="2:16" ht="10.5" hidden="1" customHeight="1">
      <c r="J22" s="484">
        <f>J20+12</f>
        <v>85</v>
      </c>
      <c r="K22" s="401" t="s">
        <v>116</v>
      </c>
      <c r="L22" s="491" t="e">
        <f>-CUMIPMT(L$5/12,L$6*12,L$4,$J22,$J24,0)</f>
        <v>#NUM!</v>
      </c>
      <c r="M22" s="491" t="e">
        <f>-CUMIPMT(M$5/12,M$6*12,M$4,$J22,$J24,0)</f>
        <v>#NUM!</v>
      </c>
      <c r="N22" s="491" t="e">
        <f>-CUMIPMT(N$5/12,N$6*12,N$4,$J22,$J24,0)</f>
        <v>#NUM!</v>
      </c>
      <c r="O22" s="491" t="e">
        <f>-CUMIPMT(O$5/12,O$6*12,O$4,$J22,$J24,0)</f>
        <v>#NUM!</v>
      </c>
      <c r="P22" s="492" t="e">
        <f>-CUMIPMT(P$5/12,P$6*12,P$4,$J22,$J24,0)</f>
        <v>#NUM!</v>
      </c>
    </row>
    <row r="23" spans="2:16" ht="15" hidden="1">
      <c r="B23" s="6" t="s">
        <v>1</v>
      </c>
      <c r="C23" s="498" t="s">
        <v>2</v>
      </c>
      <c r="D23" s="499"/>
      <c r="E23" s="499"/>
      <c r="F23" s="500"/>
      <c r="G23" s="500"/>
      <c r="H23" s="500"/>
      <c r="I23" s="501"/>
      <c r="J23" s="484"/>
      <c r="K23" s="401" t="s">
        <v>98</v>
      </c>
      <c r="L23" s="491" t="e">
        <f>-CUMPRINC(L$5/12,L$6*12,L$4,$J22,$J24,0)</f>
        <v>#NUM!</v>
      </c>
      <c r="M23" s="491" t="e">
        <f>-CUMPRINC(M$5/12,M$6*12,M$4,$J22,$J24,0)</f>
        <v>#NUM!</v>
      </c>
      <c r="N23" s="491" t="e">
        <f>-CUMPRINC(N$5/12,N$6*12,N$4,$J22,$J24,0)</f>
        <v>#NUM!</v>
      </c>
      <c r="O23" s="491" t="e">
        <f>-CUMPRINC(O$5/12,O$6*12,O$4,$J22,$J24,0)</f>
        <v>#NUM!</v>
      </c>
      <c r="P23" s="492" t="e">
        <f>-CUMPRINC(P$5/12,P$6*12,P$4,$J22,$J24,0)</f>
        <v>#NUM!</v>
      </c>
    </row>
    <row r="24" spans="2:16" hidden="1">
      <c r="B24" s="135"/>
      <c r="C24" s="502" t="s">
        <v>48</v>
      </c>
      <c r="D24" s="503">
        <f>D23*D14</f>
        <v>0</v>
      </c>
      <c r="E24" s="503">
        <f>E23*E14</f>
        <v>0</v>
      </c>
      <c r="F24" s="504">
        <f>F23*F14</f>
        <v>0</v>
      </c>
      <c r="G24" s="504">
        <f>G23*G14</f>
        <v>0</v>
      </c>
      <c r="H24" s="504">
        <f>H23*H14</f>
        <v>0</v>
      </c>
      <c r="I24" s="501"/>
      <c r="J24" s="484">
        <f>J22+12</f>
        <v>97</v>
      </c>
      <c r="K24" s="401" t="s">
        <v>117</v>
      </c>
      <c r="L24" s="491" t="e">
        <f>-CUMIPMT(L$5/12,L$6*12,L$4,$J24,$J26,0)</f>
        <v>#NUM!</v>
      </c>
      <c r="M24" s="491" t="e">
        <f>-CUMIPMT(M$5/12,M$6*12,M$4,$J24,$J26,0)</f>
        <v>#NUM!</v>
      </c>
      <c r="N24" s="491" t="e">
        <f>-CUMIPMT(N$5/12,N$6*12,N$4,$J24,$J26,0)</f>
        <v>#NUM!</v>
      </c>
      <c r="O24" s="491" t="e">
        <f>-CUMIPMT(O$5/12,O$6*12,O$4,$J24,$J26,0)</f>
        <v>#NUM!</v>
      </c>
      <c r="P24" s="492" t="e">
        <f>-CUMIPMT(P$5/12,P$6*12,P$4,$J24,$J26,0)</f>
        <v>#NUM!</v>
      </c>
    </row>
    <row r="25" spans="2:16" hidden="1">
      <c r="B25" s="135"/>
      <c r="C25" s="502" t="s">
        <v>4</v>
      </c>
      <c r="D25" s="503">
        <f>D23-D24</f>
        <v>0</v>
      </c>
      <c r="E25" s="503">
        <f>E23-E24</f>
        <v>0</v>
      </c>
      <c r="F25" s="504">
        <f>F23-F24</f>
        <v>0</v>
      </c>
      <c r="G25" s="504">
        <f>G23-G24</f>
        <v>0</v>
      </c>
      <c r="H25" s="504">
        <f>H23-H24</f>
        <v>0</v>
      </c>
      <c r="I25" s="501"/>
      <c r="J25" s="484"/>
      <c r="K25" s="401" t="s">
        <v>98</v>
      </c>
      <c r="L25" s="491" t="e">
        <f>-CUMPRINC(L$5/12,L$6*12,L$4,$J24,$J26,0)</f>
        <v>#NUM!</v>
      </c>
      <c r="M25" s="491" t="e">
        <f>-CUMPRINC(M$5/12,M$6*12,M$4,$J24,$J26,0)</f>
        <v>#NUM!</v>
      </c>
      <c r="N25" s="491" t="e">
        <f>-CUMPRINC(N$5/12,N$6*12,N$4,$J24,$J26,0)</f>
        <v>#NUM!</v>
      </c>
      <c r="O25" s="491" t="e">
        <f>-CUMPRINC(O$5/12,O$6*12,O$4,$J24,$J26,0)</f>
        <v>#NUM!</v>
      </c>
      <c r="P25" s="492" t="e">
        <f>-CUMPRINC(P$5/12,P$6*12,P$4,$J24,$J26,0)</f>
        <v>#NUM!</v>
      </c>
    </row>
    <row r="26" spans="2:16" hidden="1">
      <c r="B26" s="135"/>
      <c r="C26" s="502" t="s">
        <v>5</v>
      </c>
      <c r="D26" s="503">
        <f>D13*12</f>
        <v>0</v>
      </c>
      <c r="E26" s="503">
        <f>E13*12</f>
        <v>0</v>
      </c>
      <c r="F26" s="504">
        <f>F13*12</f>
        <v>0</v>
      </c>
      <c r="G26" s="504">
        <f>G13*12</f>
        <v>0</v>
      </c>
      <c r="H26" s="504">
        <f>H13*12</f>
        <v>0</v>
      </c>
      <c r="I26" s="501"/>
      <c r="J26" s="484">
        <f>J24+12</f>
        <v>109</v>
      </c>
      <c r="K26" s="401" t="s">
        <v>118</v>
      </c>
      <c r="L26" s="491" t="e">
        <f>-CUMIPMT(L$5/12,L$6*12,L$4,$J26,$J28,0)</f>
        <v>#NUM!</v>
      </c>
      <c r="M26" s="491" t="e">
        <f>-CUMIPMT(M$5/12,M$6*12,M$4,$J26,$J28,0)</f>
        <v>#NUM!</v>
      </c>
      <c r="N26" s="491" t="e">
        <f>-CUMIPMT(N$5/12,N$6*12,N$4,$J26,$J28,0)</f>
        <v>#NUM!</v>
      </c>
      <c r="O26" s="491" t="e">
        <f>-CUMIPMT(O$5/12,O$6*12,O$4,$J26,$J28,0)</f>
        <v>#NUM!</v>
      </c>
      <c r="P26" s="492" t="e">
        <f>-CUMIPMT(P$5/12,P$6*12,P$4,$J26,$J28,0)</f>
        <v>#NUM!</v>
      </c>
    </row>
    <row r="27" spans="2:16" hidden="1">
      <c r="B27" s="135"/>
      <c r="C27" s="502" t="s">
        <v>6</v>
      </c>
      <c r="D27" s="503">
        <f t="shared" ref="D27:H27" si="3">L30</f>
        <v>0</v>
      </c>
      <c r="E27" s="503">
        <f t="shared" si="3"/>
        <v>0</v>
      </c>
      <c r="F27" s="504">
        <f t="shared" si="3"/>
        <v>0</v>
      </c>
      <c r="G27" s="504">
        <f t="shared" si="3"/>
        <v>0</v>
      </c>
      <c r="H27" s="504">
        <f t="shared" si="3"/>
        <v>0</v>
      </c>
      <c r="I27" s="501"/>
      <c r="J27" s="484"/>
      <c r="K27" s="401" t="s">
        <v>98</v>
      </c>
      <c r="L27" s="491" t="e">
        <f>-CUMPRINC(L$5/12,L$6*12,L$4,$J26,$J28,0)</f>
        <v>#NUM!</v>
      </c>
      <c r="M27" s="491" t="e">
        <f>-CUMPRINC(M$5/12,M$6*12,M$4,$J26,$J28,0)</f>
        <v>#NUM!</v>
      </c>
      <c r="N27" s="491" t="e">
        <f>-CUMPRINC(N$5/12,N$6*12,N$4,$J26,$J28,0)</f>
        <v>#NUM!</v>
      </c>
      <c r="O27" s="491" t="e">
        <f>-CUMPRINC(O$5/12,O$6*12,O$4,$J26,$J28,0)</f>
        <v>#NUM!</v>
      </c>
      <c r="P27" s="492" t="e">
        <f>-CUMPRINC(P$5/12,P$6*12,P$4,$J26,$J28,0)</f>
        <v>#NUM!</v>
      </c>
    </row>
    <row r="28" spans="2:16" hidden="1">
      <c r="B28" s="135"/>
      <c r="C28" s="502" t="s">
        <v>66</v>
      </c>
      <c r="D28" s="503">
        <f>D15*12</f>
        <v>0</v>
      </c>
      <c r="E28" s="503">
        <f>E15*12</f>
        <v>0</v>
      </c>
      <c r="F28" s="504">
        <f>F15*12</f>
        <v>0</v>
      </c>
      <c r="G28" s="504">
        <f>G15*12</f>
        <v>0</v>
      </c>
      <c r="H28" s="504">
        <f>H15*12</f>
        <v>0</v>
      </c>
      <c r="I28" s="501"/>
      <c r="J28" s="505">
        <f>J26+12</f>
        <v>121</v>
      </c>
      <c r="K28" s="506"/>
      <c r="L28" s="506"/>
      <c r="M28" s="506"/>
      <c r="N28" s="506"/>
      <c r="O28" s="506"/>
      <c r="P28" s="507"/>
    </row>
    <row r="29" spans="2:16" hidden="1">
      <c r="B29" s="135"/>
      <c r="C29" s="502" t="s">
        <v>67</v>
      </c>
      <c r="D29" s="503">
        <f>D$16*D23</f>
        <v>0</v>
      </c>
      <c r="E29" s="503">
        <f>E16*E23</f>
        <v>0</v>
      </c>
      <c r="F29" s="504">
        <f>F16*F23</f>
        <v>0</v>
      </c>
      <c r="G29" s="504">
        <f>G16*G23</f>
        <v>0</v>
      </c>
      <c r="H29" s="504">
        <f>H16*H23</f>
        <v>0</v>
      </c>
      <c r="I29" s="501"/>
      <c r="J29" s="477"/>
      <c r="K29" s="477"/>
      <c r="L29" s="477"/>
    </row>
    <row r="30" spans="2:16" hidden="1">
      <c r="B30" s="135"/>
      <c r="C30" s="502" t="s">
        <v>7</v>
      </c>
      <c r="D30" s="503">
        <f>D8*D18</f>
        <v>0</v>
      </c>
      <c r="E30" s="503">
        <f>E8*E18</f>
        <v>0</v>
      </c>
      <c r="F30" s="504">
        <f>F8*F18</f>
        <v>0</v>
      </c>
      <c r="G30" s="504">
        <f>G8*G18</f>
        <v>0</v>
      </c>
      <c r="H30" s="504">
        <f>H8*H18</f>
        <v>0</v>
      </c>
      <c r="I30" s="501"/>
      <c r="J30" s="508"/>
      <c r="K30" s="509" t="s">
        <v>99</v>
      </c>
      <c r="L30" s="510">
        <f>IFERROR(L8,0)</f>
        <v>0</v>
      </c>
      <c r="M30" s="510">
        <f t="shared" ref="M30:P30" si="4">IFERROR(M8,0)</f>
        <v>0</v>
      </c>
      <c r="N30" s="510">
        <f t="shared" si="4"/>
        <v>0</v>
      </c>
      <c r="O30" s="510">
        <f t="shared" si="4"/>
        <v>0</v>
      </c>
      <c r="P30" s="511">
        <f t="shared" si="4"/>
        <v>0</v>
      </c>
    </row>
    <row r="31" spans="2:16" hidden="1">
      <c r="B31" s="135"/>
      <c r="C31" s="512" t="s">
        <v>8</v>
      </c>
      <c r="D31" s="513">
        <f>D23-(D24+D26+D27+D28+D30+D29)</f>
        <v>0</v>
      </c>
      <c r="E31" s="513">
        <f>E23-(E24+E26+E27+E28+E30+E29)</f>
        <v>0</v>
      </c>
      <c r="F31" s="514">
        <f>F23-(F24+F26+F27+F28+F30+F29)</f>
        <v>0</v>
      </c>
      <c r="G31" s="514">
        <f>G23-(G24+G26+G27+G28+G30+G29)</f>
        <v>0</v>
      </c>
      <c r="H31" s="514">
        <f>H23-(H24+H26+H27+H28+H30+H29)</f>
        <v>0</v>
      </c>
      <c r="I31" s="501"/>
      <c r="J31" s="424"/>
      <c r="K31" s="425" t="s">
        <v>98</v>
      </c>
      <c r="L31" s="515">
        <f t="shared" ref="L31:P31" si="5">IFERROR(L9,0)</f>
        <v>0</v>
      </c>
      <c r="M31" s="515">
        <f t="shared" si="5"/>
        <v>0</v>
      </c>
      <c r="N31" s="515">
        <f t="shared" si="5"/>
        <v>0</v>
      </c>
      <c r="O31" s="515">
        <f t="shared" si="5"/>
        <v>0</v>
      </c>
      <c r="P31" s="516">
        <f t="shared" si="5"/>
        <v>0</v>
      </c>
    </row>
    <row r="32" spans="2:16" hidden="1">
      <c r="J32" s="424"/>
      <c r="K32" s="425" t="s">
        <v>100</v>
      </c>
      <c r="L32" s="515">
        <f t="shared" ref="L32:P32" si="6">IFERROR(L10,0)</f>
        <v>0</v>
      </c>
      <c r="M32" s="515">
        <f t="shared" si="6"/>
        <v>0</v>
      </c>
      <c r="N32" s="515">
        <f t="shared" si="6"/>
        <v>0</v>
      </c>
      <c r="O32" s="515">
        <f t="shared" si="6"/>
        <v>0</v>
      </c>
      <c r="P32" s="516">
        <f t="shared" si="6"/>
        <v>0</v>
      </c>
    </row>
    <row r="33" spans="2:16" ht="15" hidden="1">
      <c r="B33" s="6" t="s">
        <v>68</v>
      </c>
      <c r="C33" s="517" t="s">
        <v>71</v>
      </c>
      <c r="D33" s="518">
        <f>D19*D57</f>
        <v>0</v>
      </c>
      <c r="E33" s="518">
        <f>E19*E57</f>
        <v>0</v>
      </c>
      <c r="F33" s="519">
        <f>F19*F57</f>
        <v>0</v>
      </c>
      <c r="G33" s="519">
        <f>G19*G57</f>
        <v>0</v>
      </c>
      <c r="H33" s="519">
        <f>H19*H57</f>
        <v>0</v>
      </c>
      <c r="I33" s="520"/>
      <c r="J33" s="424"/>
      <c r="K33" s="425" t="s">
        <v>98</v>
      </c>
      <c r="L33" s="515">
        <f t="shared" ref="L33:P33" si="7">IFERROR(L11,0)</f>
        <v>0</v>
      </c>
      <c r="M33" s="515">
        <f t="shared" si="7"/>
        <v>0</v>
      </c>
      <c r="N33" s="515">
        <f t="shared" si="7"/>
        <v>0</v>
      </c>
      <c r="O33" s="515">
        <f t="shared" si="7"/>
        <v>0</v>
      </c>
      <c r="P33" s="516">
        <f t="shared" si="7"/>
        <v>0</v>
      </c>
    </row>
    <row r="34" spans="2:16" hidden="1">
      <c r="C34" s="521" t="s">
        <v>72</v>
      </c>
      <c r="D34" s="522">
        <f>D21*D81</f>
        <v>0</v>
      </c>
      <c r="E34" s="522">
        <f>E21*E81</f>
        <v>0</v>
      </c>
      <c r="F34" s="523">
        <f>F21*F81</f>
        <v>0</v>
      </c>
      <c r="G34" s="523">
        <f>G21*G81</f>
        <v>0</v>
      </c>
      <c r="H34" s="523">
        <f>H21*H81</f>
        <v>0</v>
      </c>
      <c r="I34" s="524"/>
      <c r="J34" s="424"/>
      <c r="K34" s="425" t="s">
        <v>101</v>
      </c>
      <c r="L34" s="515">
        <f t="shared" ref="L34:P34" si="8">IFERROR(L12,0)</f>
        <v>0</v>
      </c>
      <c r="M34" s="515">
        <f t="shared" si="8"/>
        <v>0</v>
      </c>
      <c r="N34" s="515">
        <f t="shared" si="8"/>
        <v>0</v>
      </c>
      <c r="O34" s="515">
        <f t="shared" si="8"/>
        <v>0</v>
      </c>
      <c r="P34" s="516">
        <f t="shared" si="8"/>
        <v>0</v>
      </c>
    </row>
    <row r="35" spans="2:16" hidden="1">
      <c r="C35" s="525" t="s">
        <v>70</v>
      </c>
      <c r="D35" s="526">
        <f>+D6+(D23-D34)-(D24-D37)-D26-(D27+D12)-D28-D29</f>
        <v>0</v>
      </c>
      <c r="E35" s="526">
        <f t="shared" ref="E35:H35" si="9">+E6+(E23-E34)-(E24-E37)-E26-(E27+E12)-E28-E29</f>
        <v>0</v>
      </c>
      <c r="F35" s="526">
        <f t="shared" si="9"/>
        <v>0</v>
      </c>
      <c r="G35" s="526">
        <f t="shared" si="9"/>
        <v>0</v>
      </c>
      <c r="H35" s="526">
        <f t="shared" si="9"/>
        <v>0</v>
      </c>
      <c r="I35" s="501"/>
      <c r="J35" s="527"/>
      <c r="K35" s="425" t="s">
        <v>98</v>
      </c>
      <c r="L35" s="515">
        <f t="shared" ref="L35:P35" si="10">IFERROR(L13,0)</f>
        <v>0</v>
      </c>
      <c r="M35" s="515">
        <f t="shared" si="10"/>
        <v>0</v>
      </c>
      <c r="N35" s="515">
        <f t="shared" si="10"/>
        <v>0</v>
      </c>
      <c r="O35" s="515">
        <f t="shared" si="10"/>
        <v>0</v>
      </c>
      <c r="P35" s="516">
        <f t="shared" si="10"/>
        <v>0</v>
      </c>
    </row>
    <row r="36" spans="2:16" hidden="1">
      <c r="J36" s="424"/>
      <c r="K36" s="425" t="s">
        <v>102</v>
      </c>
      <c r="L36" s="515">
        <f t="shared" ref="L36:P36" si="11">IFERROR(L14,0)</f>
        <v>0</v>
      </c>
      <c r="M36" s="515">
        <f t="shared" si="11"/>
        <v>0</v>
      </c>
      <c r="N36" s="515">
        <f t="shared" si="11"/>
        <v>0</v>
      </c>
      <c r="O36" s="515">
        <f t="shared" si="11"/>
        <v>0</v>
      </c>
      <c r="P36" s="516">
        <f t="shared" si="11"/>
        <v>0</v>
      </c>
    </row>
    <row r="37" spans="2:16" hidden="1">
      <c r="C37" s="517" t="s">
        <v>9</v>
      </c>
      <c r="D37" s="518">
        <f>D80*D20</f>
        <v>0</v>
      </c>
      <c r="E37" s="518">
        <f>E80*E20</f>
        <v>0</v>
      </c>
      <c r="F37" s="519">
        <f>F80*F20</f>
        <v>0</v>
      </c>
      <c r="G37" s="519">
        <f>G80*G20</f>
        <v>0</v>
      </c>
      <c r="H37" s="519">
        <f>H80*H20</f>
        <v>0</v>
      </c>
      <c r="I37" s="520"/>
      <c r="J37" s="424"/>
      <c r="K37" s="425" t="s">
        <v>98</v>
      </c>
      <c r="L37" s="515">
        <f t="shared" ref="L37:P37" si="12">IFERROR(L15,0)</f>
        <v>0</v>
      </c>
      <c r="M37" s="515">
        <f t="shared" si="12"/>
        <v>0</v>
      </c>
      <c r="N37" s="515">
        <f t="shared" si="12"/>
        <v>0</v>
      </c>
      <c r="O37" s="515">
        <f t="shared" si="12"/>
        <v>0</v>
      </c>
      <c r="P37" s="516">
        <f t="shared" si="12"/>
        <v>0</v>
      </c>
    </row>
    <row r="38" spans="2:16" hidden="1">
      <c r="C38" s="525" t="s">
        <v>10</v>
      </c>
      <c r="D38" s="526">
        <f>D31+D30+D9+D8-D4</f>
        <v>0</v>
      </c>
      <c r="E38" s="526">
        <f>E31+E30+E9+E8-E4</f>
        <v>0</v>
      </c>
      <c r="F38" s="528">
        <f>F31+F30+F9+F8-F4</f>
        <v>0</v>
      </c>
      <c r="G38" s="528">
        <f>G31+G30+G9+G8-G4</f>
        <v>0</v>
      </c>
      <c r="H38" s="528">
        <f>H31+H30+H9+H8-H4</f>
        <v>0</v>
      </c>
      <c r="I38" s="501"/>
      <c r="J38" s="424"/>
      <c r="K38" s="425" t="s">
        <v>103</v>
      </c>
      <c r="L38" s="515">
        <f t="shared" ref="L38:P38" si="13">IFERROR(L16,0)</f>
        <v>0</v>
      </c>
      <c r="M38" s="515">
        <f t="shared" si="13"/>
        <v>0</v>
      </c>
      <c r="N38" s="515">
        <f t="shared" si="13"/>
        <v>0</v>
      </c>
      <c r="O38" s="515">
        <f t="shared" si="13"/>
        <v>0</v>
      </c>
      <c r="P38" s="516">
        <f t="shared" si="13"/>
        <v>0</v>
      </c>
    </row>
    <row r="39" spans="2:16" hidden="1">
      <c r="J39" s="432"/>
      <c r="K39" s="433" t="s">
        <v>98</v>
      </c>
      <c r="L39" s="529">
        <f t="shared" ref="L39:P39" si="14">IFERROR(L17,0)</f>
        <v>0</v>
      </c>
      <c r="M39" s="529">
        <f t="shared" si="14"/>
        <v>0</v>
      </c>
      <c r="N39" s="529">
        <f t="shared" si="14"/>
        <v>0</v>
      </c>
      <c r="O39" s="529">
        <f t="shared" si="14"/>
        <v>0</v>
      </c>
      <c r="P39" s="530">
        <f t="shared" si="14"/>
        <v>0</v>
      </c>
    </row>
    <row r="40" spans="2:16" hidden="1">
      <c r="B40" s="10" t="s">
        <v>56</v>
      </c>
      <c r="C40" s="517" t="s">
        <v>53</v>
      </c>
      <c r="D40" s="531" t="str">
        <f>D$63</f>
        <v>n/d</v>
      </c>
      <c r="E40" s="531" t="str">
        <f>E$63</f>
        <v>n/d</v>
      </c>
      <c r="F40" s="532" t="str">
        <f>F$63</f>
        <v>n/d</v>
      </c>
      <c r="G40" s="532" t="str">
        <f>G$63</f>
        <v>n/d</v>
      </c>
      <c r="H40" s="532" t="str">
        <f>H$63</f>
        <v>n/d</v>
      </c>
      <c r="I40" s="501"/>
      <c r="J40" s="424"/>
      <c r="K40" s="425" t="s">
        <v>114</v>
      </c>
      <c r="L40" s="515">
        <f t="shared" ref="L40:P40" si="15">IFERROR(L18,0)</f>
        <v>0</v>
      </c>
      <c r="M40" s="515">
        <f t="shared" si="15"/>
        <v>0</v>
      </c>
      <c r="N40" s="515">
        <f t="shared" si="15"/>
        <v>0</v>
      </c>
      <c r="O40" s="515">
        <f t="shared" si="15"/>
        <v>0</v>
      </c>
      <c r="P40" s="516">
        <f t="shared" si="15"/>
        <v>0</v>
      </c>
    </row>
    <row r="41" spans="2:16" hidden="1">
      <c r="B41" s="8"/>
      <c r="C41" s="521" t="s">
        <v>54</v>
      </c>
      <c r="D41" s="533" t="str">
        <f>IF(D40="n/d","n/d",D40*D14)</f>
        <v>n/d</v>
      </c>
      <c r="E41" s="533" t="str">
        <f>IF(E40="n/d","n/d",E40*E14)</f>
        <v>n/d</v>
      </c>
      <c r="F41" s="534" t="str">
        <f>IF(F40="n/d","n/d",F40*F14)</f>
        <v>n/d</v>
      </c>
      <c r="G41" s="534" t="str">
        <f>IF(G40="n/d","n/d",G40*G14)</f>
        <v>n/d</v>
      </c>
      <c r="H41" s="534" t="str">
        <f>IF(H40="n/d","n/d",H40*H14)</f>
        <v>n/d</v>
      </c>
      <c r="I41" s="501"/>
      <c r="J41" s="527"/>
      <c r="K41" s="425" t="s">
        <v>98</v>
      </c>
      <c r="L41" s="515">
        <f t="shared" ref="L41:P41" si="16">IFERROR(L19,0)</f>
        <v>0</v>
      </c>
      <c r="M41" s="515">
        <f t="shared" si="16"/>
        <v>0</v>
      </c>
      <c r="N41" s="515">
        <f t="shared" si="16"/>
        <v>0</v>
      </c>
      <c r="O41" s="515">
        <f t="shared" si="16"/>
        <v>0</v>
      </c>
      <c r="P41" s="516">
        <f t="shared" si="16"/>
        <v>0</v>
      </c>
    </row>
    <row r="42" spans="2:16" hidden="1">
      <c r="B42" s="8"/>
      <c r="C42" s="521" t="s">
        <v>55</v>
      </c>
      <c r="D42" s="533" t="str">
        <f>IF(D40="n/d","n/d",IF(D41="n/d","n/d",D40-D41))</f>
        <v>n/d</v>
      </c>
      <c r="E42" s="533" t="str">
        <f>IF(E40="n/d","n/d",IF(E41="n/d","n/d",E40-E41))</f>
        <v>n/d</v>
      </c>
      <c r="F42" s="534" t="str">
        <f>IF(F40="n/d","n/d",IF(F41="n/d","n/d",F40-F41))</f>
        <v>n/d</v>
      </c>
      <c r="G42" s="534" t="str">
        <f>IF(G40="n/d","n/d",IF(G41="n/d","n/d",G40-G41))</f>
        <v>n/d</v>
      </c>
      <c r="H42" s="534" t="str">
        <f>IF(H40="n/d","n/d",IF(H41="n/d","n/d",H40-H41))</f>
        <v>n/d</v>
      </c>
      <c r="I42" s="501"/>
      <c r="J42" s="424"/>
      <c r="K42" s="425" t="s">
        <v>115</v>
      </c>
      <c r="L42" s="515">
        <f t="shared" ref="L42:P42" si="17">IFERROR(L20,0)</f>
        <v>0</v>
      </c>
      <c r="M42" s="515">
        <f t="shared" si="17"/>
        <v>0</v>
      </c>
      <c r="N42" s="515">
        <f t="shared" si="17"/>
        <v>0</v>
      </c>
      <c r="O42" s="515">
        <f t="shared" si="17"/>
        <v>0</v>
      </c>
      <c r="P42" s="516">
        <f t="shared" si="17"/>
        <v>0</v>
      </c>
    </row>
    <row r="43" spans="2:16" hidden="1">
      <c r="B43" s="9"/>
      <c r="C43" s="525" t="s">
        <v>52</v>
      </c>
      <c r="D43" s="526">
        <f>D28+D30+D26+D27</f>
        <v>0</v>
      </c>
      <c r="E43" s="526">
        <f>E28+E30+E26+E27</f>
        <v>0</v>
      </c>
      <c r="F43" s="528">
        <f>F28+F30+F26+F27</f>
        <v>0</v>
      </c>
      <c r="G43" s="528">
        <f>G28+G30+G26+G27</f>
        <v>0</v>
      </c>
      <c r="H43" s="528">
        <f>H28+H30+H26+H27</f>
        <v>0</v>
      </c>
      <c r="I43" s="501"/>
      <c r="J43" s="527"/>
      <c r="K43" s="425" t="s">
        <v>98</v>
      </c>
      <c r="L43" s="515">
        <f t="shared" ref="L43:P43" si="18">IFERROR(L21,0)</f>
        <v>0</v>
      </c>
      <c r="M43" s="515">
        <f t="shared" si="18"/>
        <v>0</v>
      </c>
      <c r="N43" s="515">
        <f t="shared" si="18"/>
        <v>0</v>
      </c>
      <c r="O43" s="515">
        <f t="shared" si="18"/>
        <v>0</v>
      </c>
      <c r="P43" s="516">
        <f t="shared" si="18"/>
        <v>0</v>
      </c>
    </row>
    <row r="44" spans="2:16" hidden="1">
      <c r="B44" s="9"/>
      <c r="J44" s="424"/>
      <c r="K44" s="425" t="s">
        <v>116</v>
      </c>
      <c r="L44" s="515">
        <f t="shared" ref="L44:P44" si="19">IFERROR(L22,0)</f>
        <v>0</v>
      </c>
      <c r="M44" s="515">
        <f t="shared" si="19"/>
        <v>0</v>
      </c>
      <c r="N44" s="515">
        <f t="shared" si="19"/>
        <v>0</v>
      </c>
      <c r="O44" s="515">
        <f t="shared" si="19"/>
        <v>0</v>
      </c>
      <c r="P44" s="516">
        <f t="shared" si="19"/>
        <v>0</v>
      </c>
    </row>
    <row r="45" spans="2:16" hidden="1">
      <c r="B45" s="10" t="s">
        <v>58</v>
      </c>
      <c r="C45" s="535" t="s">
        <v>57</v>
      </c>
      <c r="D45" s="536">
        <f>D$70</f>
        <v>0</v>
      </c>
      <c r="E45" s="536">
        <f>E$70</f>
        <v>0</v>
      </c>
      <c r="F45" s="537">
        <f>F$70</f>
        <v>0</v>
      </c>
      <c r="G45" s="537">
        <f>G$70</f>
        <v>0</v>
      </c>
      <c r="H45" s="537">
        <f>H$70</f>
        <v>0</v>
      </c>
      <c r="I45" s="501"/>
      <c r="J45" s="527"/>
      <c r="K45" s="425" t="s">
        <v>98</v>
      </c>
      <c r="L45" s="515">
        <f t="shared" ref="L45:P45" si="20">IFERROR(L23,0)</f>
        <v>0</v>
      </c>
      <c r="M45" s="515">
        <f t="shared" si="20"/>
        <v>0</v>
      </c>
      <c r="N45" s="515">
        <f t="shared" si="20"/>
        <v>0</v>
      </c>
      <c r="O45" s="515">
        <f t="shared" si="20"/>
        <v>0</v>
      </c>
      <c r="P45" s="516">
        <f t="shared" si="20"/>
        <v>0</v>
      </c>
    </row>
    <row r="46" spans="2:16" hidden="1">
      <c r="J46" s="424"/>
      <c r="K46" s="425" t="s">
        <v>117</v>
      </c>
      <c r="L46" s="515">
        <f t="shared" ref="L46:P46" si="21">IFERROR(L24,0)</f>
        <v>0</v>
      </c>
      <c r="M46" s="515">
        <f t="shared" si="21"/>
        <v>0</v>
      </c>
      <c r="N46" s="515">
        <f t="shared" si="21"/>
        <v>0</v>
      </c>
      <c r="O46" s="515">
        <f t="shared" si="21"/>
        <v>0</v>
      </c>
      <c r="P46" s="516">
        <f t="shared" si="21"/>
        <v>0</v>
      </c>
    </row>
    <row r="47" spans="2:16" hidden="1">
      <c r="B47" s="4" t="s">
        <v>50</v>
      </c>
      <c r="C47" s="538" t="s">
        <v>36</v>
      </c>
      <c r="D47" s="539" t="str">
        <f>IF(D23=0,"n/d",D31/D23)</f>
        <v>n/d</v>
      </c>
      <c r="E47" s="539" t="str">
        <f>IF(E23=0,"n/d",E31/E23)</f>
        <v>n/d</v>
      </c>
      <c r="F47" s="540" t="str">
        <f>IF(F23=0,"n/d",F31/F23)</f>
        <v>n/d</v>
      </c>
      <c r="G47" s="540" t="str">
        <f>IF(G23=0,"n/d",G31/G23)</f>
        <v>n/d</v>
      </c>
      <c r="H47" s="540" t="str">
        <f>IF(H23=0,"n/d",H31/H23)</f>
        <v>n/d</v>
      </c>
      <c r="I47" s="541"/>
      <c r="J47" s="527"/>
      <c r="K47" s="425" t="s">
        <v>98</v>
      </c>
      <c r="L47" s="515">
        <f t="shared" ref="L47:P47" si="22">IFERROR(L25,0)</f>
        <v>0</v>
      </c>
      <c r="M47" s="515">
        <f t="shared" si="22"/>
        <v>0</v>
      </c>
      <c r="N47" s="515">
        <f t="shared" si="22"/>
        <v>0</v>
      </c>
      <c r="O47" s="515">
        <f t="shared" si="22"/>
        <v>0</v>
      </c>
      <c r="P47" s="516">
        <f t="shared" si="22"/>
        <v>0</v>
      </c>
    </row>
    <row r="48" spans="2:16" hidden="1">
      <c r="B48" s="4" t="s">
        <v>32</v>
      </c>
      <c r="C48" s="542" t="s">
        <v>31</v>
      </c>
      <c r="D48" s="543" t="str">
        <f>IF(D8=0,"n/d",(D31+D30)/D8)</f>
        <v>n/d</v>
      </c>
      <c r="E48" s="543" t="str">
        <f>IF(E8=0,"n/d",(E31+E30)/E8)</f>
        <v>n/d</v>
      </c>
      <c r="F48" s="544" t="str">
        <f>IF(F8=0,"n/d",(F31+F30)/F8)</f>
        <v>n/d</v>
      </c>
      <c r="G48" s="544" t="str">
        <f>IF(G8=0,"n/d",(G31+G30)/G8)</f>
        <v>n/d</v>
      </c>
      <c r="H48" s="544" t="str">
        <f>IF(H8=0,"n/d",(H31+H30)/H8)</f>
        <v>n/d</v>
      </c>
      <c r="I48" s="541"/>
      <c r="J48" s="424"/>
      <c r="K48" s="425" t="s">
        <v>118</v>
      </c>
      <c r="L48" s="515">
        <f t="shared" ref="L48:P48" si="23">IFERROR(L26,0)</f>
        <v>0</v>
      </c>
      <c r="M48" s="515">
        <f t="shared" si="23"/>
        <v>0</v>
      </c>
      <c r="N48" s="515">
        <f t="shared" si="23"/>
        <v>0</v>
      </c>
      <c r="O48" s="515">
        <f t="shared" si="23"/>
        <v>0</v>
      </c>
      <c r="P48" s="516">
        <f t="shared" si="23"/>
        <v>0</v>
      </c>
    </row>
    <row r="49" spans="2:16" hidden="1">
      <c r="B49" s="4" t="s">
        <v>34</v>
      </c>
      <c r="C49" s="545" t="s">
        <v>33</v>
      </c>
      <c r="D49" s="546" t="str">
        <f>IF(D77=0,"n/d",D31/D77)</f>
        <v>n/d</v>
      </c>
      <c r="E49" s="546" t="str">
        <f>IF(E77=0,"n/d",E31/E77)</f>
        <v>n/d</v>
      </c>
      <c r="F49" s="547" t="str">
        <f>IF(F77=0,"n/d",F31/F77)</f>
        <v>n/d</v>
      </c>
      <c r="G49" s="547" t="str">
        <f>IF(G77=0,"n/d",G31/G77)</f>
        <v>n/d</v>
      </c>
      <c r="H49" s="547" t="str">
        <f>IF(H77=0,"n/d",H31/H77)</f>
        <v>n/d</v>
      </c>
      <c r="I49" s="541"/>
      <c r="J49" s="548"/>
      <c r="K49" s="433" t="s">
        <v>98</v>
      </c>
      <c r="L49" s="529">
        <f t="shared" ref="L49:P49" si="24">IFERROR(L27,0)</f>
        <v>0</v>
      </c>
      <c r="M49" s="529">
        <f t="shared" si="24"/>
        <v>0</v>
      </c>
      <c r="N49" s="529">
        <f t="shared" si="24"/>
        <v>0</v>
      </c>
      <c r="O49" s="529">
        <f t="shared" si="24"/>
        <v>0</v>
      </c>
      <c r="P49" s="530">
        <f t="shared" si="24"/>
        <v>0</v>
      </c>
    </row>
    <row r="50" spans="2:16" hidden="1">
      <c r="B50" s="4" t="s">
        <v>39</v>
      </c>
      <c r="C50" s="538" t="s">
        <v>37</v>
      </c>
      <c r="D50" s="549" t="str">
        <f>IF(D37=0,"n/d",(D35+D34+D33)/D37)</f>
        <v>n/d</v>
      </c>
      <c r="E50" s="549" t="str">
        <f>IF(E37=0,"n/d",(E35+E34+E33)/E37)</f>
        <v>n/d</v>
      </c>
      <c r="F50" s="550" t="str">
        <f>IF(F37=0,"n/d",(F35+F34+F33)/F37)</f>
        <v>n/d</v>
      </c>
      <c r="G50" s="550" t="str">
        <f>IF(G37=0,"n/d",(G35+G34+G33)/G37)</f>
        <v>n/d</v>
      </c>
      <c r="H50" s="550" t="str">
        <f>IF(H37=0,"n/d",(H35+H34+H33)/H37)</f>
        <v>n/d</v>
      </c>
      <c r="I50" s="551"/>
    </row>
    <row r="51" spans="2:16" hidden="1">
      <c r="B51" s="4" t="s">
        <v>49</v>
      </c>
      <c r="C51" s="542" t="s">
        <v>44</v>
      </c>
      <c r="D51" s="552" t="str">
        <f>IF(D37=0,"n/d",(D35+D34)/D37)</f>
        <v>n/d</v>
      </c>
      <c r="E51" s="552" t="str">
        <f>IF(E37=0,"n/d",(E35+E34)/E37)</f>
        <v>n/d</v>
      </c>
      <c r="F51" s="553" t="str">
        <f>IF(F37=0,"n/d",(F35+F34)/F37)</f>
        <v>n/d</v>
      </c>
      <c r="G51" s="553" t="str">
        <f>IF(G37=0,"n/d",(G35+G34)/G37)</f>
        <v>n/d</v>
      </c>
      <c r="H51" s="553" t="str">
        <f>IF(H37=0,"n/d",(H35+H34)/H37)</f>
        <v>n/d</v>
      </c>
      <c r="I51" s="551"/>
    </row>
    <row r="52" spans="2:16" hidden="1">
      <c r="B52" s="4" t="s">
        <v>73</v>
      </c>
      <c r="C52" s="542" t="s">
        <v>38</v>
      </c>
      <c r="D52" s="554" t="str">
        <f>IF(D79=0,"n/d",D77/D79)</f>
        <v>n/d</v>
      </c>
      <c r="E52" s="554" t="str">
        <f>IF(E79=0,"n/d",E77/E79)</f>
        <v>n/d</v>
      </c>
      <c r="F52" s="555" t="str">
        <f>IF(F79=0,"n/d",F77/F79)</f>
        <v>n/d</v>
      </c>
      <c r="G52" s="555" t="str">
        <f>IF(G79=0,"n/d",G77/G79)</f>
        <v>n/d</v>
      </c>
      <c r="H52" s="555" t="str">
        <f>IF(H79=0,"n/d",H77/H79)</f>
        <v>n/d</v>
      </c>
      <c r="I52" s="556"/>
    </row>
    <row r="53" spans="2:16" hidden="1">
      <c r="B53" s="4" t="s">
        <v>74</v>
      </c>
      <c r="C53" s="545" t="s">
        <v>45</v>
      </c>
      <c r="D53" s="557" t="str">
        <f>IF(D78=0,"n/d",D79/D78)</f>
        <v>n/d</v>
      </c>
      <c r="E53" s="557" t="str">
        <f>IF(E78=0,"n/d",E79/E78)</f>
        <v>n/d</v>
      </c>
      <c r="F53" s="558" t="str">
        <f>IF(F78=0,"n/d",F79/F78)</f>
        <v>n/d</v>
      </c>
      <c r="G53" s="558" t="str">
        <f>IF(G78=0,"n/d",G79/G78)</f>
        <v>n/d</v>
      </c>
      <c r="H53" s="558" t="str">
        <f>IF(H78=0,"n/d",H79/H78)</f>
        <v>n/d</v>
      </c>
      <c r="I53" s="524"/>
    </row>
    <row r="54" spans="2:16" hidden="1">
      <c r="B54" s="4" t="s">
        <v>47</v>
      </c>
      <c r="C54" s="559" t="s">
        <v>46</v>
      </c>
      <c r="D54" s="560" t="str">
        <f>IF(D33=0,"n/d",D24/D33)</f>
        <v>n/d</v>
      </c>
      <c r="E54" s="560" t="str">
        <f>IF(E33=0,"n/d",E24/E33)</f>
        <v>n/d</v>
      </c>
      <c r="F54" s="561" t="str">
        <f>IF(F33=0,"n/d",F24/F33)</f>
        <v>n/d</v>
      </c>
      <c r="G54" s="561" t="str">
        <f>IF(G33=0,"n/d",G24/G33)</f>
        <v>n/d</v>
      </c>
      <c r="H54" s="561" t="str">
        <f>IF(H33=0,"n/d",H24/H33)</f>
        <v>n/d</v>
      </c>
      <c r="I54" s="406"/>
    </row>
    <row r="55" spans="2:16" hidden="1">
      <c r="B55" s="4"/>
      <c r="C55" s="559"/>
      <c r="D55" s="560"/>
      <c r="E55" s="560"/>
      <c r="F55" s="560"/>
      <c r="G55" s="560"/>
      <c r="H55" s="560"/>
      <c r="I55" s="406"/>
    </row>
    <row r="56" spans="2:16" hidden="1">
      <c r="C56" s="559" t="s">
        <v>75</v>
      </c>
      <c r="D56" s="562"/>
      <c r="E56" s="562"/>
      <c r="F56" s="562"/>
      <c r="G56" s="562"/>
      <c r="H56" s="562"/>
      <c r="I56" s="563"/>
    </row>
    <row r="57" spans="2:16" hidden="1">
      <c r="C57" s="564" t="s">
        <v>69</v>
      </c>
      <c r="D57" s="565">
        <f>D24/360</f>
        <v>0</v>
      </c>
      <c r="E57" s="565">
        <f>E24/360</f>
        <v>0</v>
      </c>
      <c r="F57" s="566">
        <f>F24/360</f>
        <v>0</v>
      </c>
      <c r="G57" s="566">
        <f>G24/360</f>
        <v>0</v>
      </c>
      <c r="H57" s="566">
        <f>H24/360</f>
        <v>0</v>
      </c>
      <c r="I57" s="28"/>
    </row>
    <row r="58" spans="2:16" hidden="1">
      <c r="C58" s="567" t="s">
        <v>17</v>
      </c>
    </row>
    <row r="59" spans="2:16" hidden="1">
      <c r="C59" s="568" t="s">
        <v>11</v>
      </c>
      <c r="D59" s="569">
        <f>D$43</f>
        <v>0</v>
      </c>
      <c r="E59" s="569">
        <f>E$43</f>
        <v>0</v>
      </c>
      <c r="F59" s="570">
        <f>F$43</f>
        <v>0</v>
      </c>
      <c r="G59" s="570">
        <f>G$43</f>
        <v>0</v>
      </c>
      <c r="H59" s="570">
        <f>H$43</f>
        <v>0</v>
      </c>
      <c r="I59" s="501"/>
    </row>
    <row r="60" spans="2:16" hidden="1">
      <c r="C60" s="571" t="s">
        <v>18</v>
      </c>
      <c r="D60" s="572">
        <f>D23-D31</f>
        <v>0</v>
      </c>
      <c r="E60" s="572">
        <f>E23-E31</f>
        <v>0</v>
      </c>
      <c r="F60" s="573">
        <f>F23-F31</f>
        <v>0</v>
      </c>
      <c r="G60" s="573">
        <f>G23-G31</f>
        <v>0</v>
      </c>
      <c r="H60" s="573">
        <f>H23-H31</f>
        <v>0</v>
      </c>
      <c r="I60" s="501"/>
    </row>
    <row r="61" spans="2:16" hidden="1">
      <c r="C61" s="571" t="s">
        <v>19</v>
      </c>
      <c r="D61" s="572">
        <f>D23-(D60-D59)</f>
        <v>0</v>
      </c>
      <c r="E61" s="572">
        <f>E23-(E60-E59)</f>
        <v>0</v>
      </c>
      <c r="F61" s="573">
        <f>F23-(F60-F59)</f>
        <v>0</v>
      </c>
      <c r="G61" s="573">
        <f>G23-(G60-G59)</f>
        <v>0</v>
      </c>
      <c r="H61" s="573">
        <f>H23-(H60-H59)</f>
        <v>0</v>
      </c>
      <c r="I61" s="501"/>
    </row>
    <row r="62" spans="2:16" hidden="1">
      <c r="C62" s="571" t="s">
        <v>20</v>
      </c>
      <c r="D62" s="574" t="str">
        <f>IF(D23=0,"n/d",D61/D23)</f>
        <v>n/d</v>
      </c>
      <c r="E62" s="574" t="str">
        <f>IF(E23=0,"n/d",E61/E23)</f>
        <v>n/d</v>
      </c>
      <c r="F62" s="575" t="str">
        <f>IF(F23=0,"n/d",F61/F23)</f>
        <v>n/d</v>
      </c>
      <c r="G62" s="575" t="str">
        <f>IF(G23=0,"n/d",G61/G23)</f>
        <v>n/d</v>
      </c>
      <c r="H62" s="575" t="str">
        <f>IF(H23=0,"n/d",H61/H23)</f>
        <v>n/d</v>
      </c>
      <c r="I62" s="524"/>
    </row>
    <row r="63" spans="2:16" hidden="1">
      <c r="C63" s="576" t="s">
        <v>21</v>
      </c>
      <c r="D63" s="577" t="str">
        <f>IF(D62="n/d","n/d",IF(D62=0,"n/d",D59/D62))</f>
        <v>n/d</v>
      </c>
      <c r="E63" s="577" t="str">
        <f>IF(E62="n/d","n/d",IF(E62=0,"n/d",E59/E62))</f>
        <v>n/d</v>
      </c>
      <c r="F63" s="578" t="str">
        <f>IF(F62="n/d","n/d",IF(F62=0,"n/d",F59/F62))</f>
        <v>n/d</v>
      </c>
      <c r="G63" s="578" t="str">
        <f>IF(G62="n/d","n/d",IF(G62=0,"n/d",G59/G62))</f>
        <v>n/d</v>
      </c>
      <c r="H63" s="578" t="str">
        <f>IF(H62="n/d","n/d",IF(H62=0,"n/d",H59/H62))</f>
        <v>n/d</v>
      </c>
      <c r="I63" s="501"/>
    </row>
    <row r="64" spans="2:16" hidden="1">
      <c r="C64" s="579" t="s">
        <v>26</v>
      </c>
      <c r="D64" s="405"/>
      <c r="E64" s="405"/>
      <c r="F64" s="405"/>
      <c r="G64" s="405"/>
      <c r="H64" s="405"/>
      <c r="J64" s="477"/>
      <c r="K64" s="477"/>
      <c r="L64" s="477"/>
    </row>
    <row r="65" spans="2:12" hidden="1">
      <c r="C65" s="580" t="s">
        <v>22</v>
      </c>
      <c r="D65" s="581">
        <f>D16+D18+D14</f>
        <v>0</v>
      </c>
      <c r="E65" s="581">
        <f>E16+E18+E14</f>
        <v>0</v>
      </c>
      <c r="F65" s="582">
        <f>F16+F18+F14</f>
        <v>0</v>
      </c>
      <c r="G65" s="582">
        <f>G16+G18+G14</f>
        <v>0</v>
      </c>
      <c r="H65" s="582">
        <f>H16+H18+H14</f>
        <v>0</v>
      </c>
      <c r="I65" s="541"/>
      <c r="J65" s="583"/>
      <c r="K65" s="583"/>
      <c r="L65" s="583"/>
    </row>
    <row r="66" spans="2:12" hidden="1">
      <c r="C66" s="584"/>
      <c r="D66" s="585">
        <f>+D65</f>
        <v>0</v>
      </c>
      <c r="E66" s="585">
        <f>+E65</f>
        <v>0</v>
      </c>
      <c r="F66" s="586">
        <f>+F65</f>
        <v>0</v>
      </c>
      <c r="G66" s="586">
        <f>+G65</f>
        <v>0</v>
      </c>
      <c r="H66" s="586">
        <f>+H65</f>
        <v>0</v>
      </c>
      <c r="I66" s="587"/>
      <c r="J66" s="477"/>
      <c r="K66" s="477"/>
      <c r="L66" s="477"/>
    </row>
    <row r="67" spans="2:12" hidden="1">
      <c r="C67" s="584"/>
      <c r="D67" s="585">
        <f>+D66/(1-D66)</f>
        <v>0</v>
      </c>
      <c r="E67" s="585">
        <f>+E66/(1-E66)</f>
        <v>0</v>
      </c>
      <c r="F67" s="586">
        <f>+F66/(1-F66)</f>
        <v>0</v>
      </c>
      <c r="G67" s="586">
        <f>+G66/(1-G66)</f>
        <v>0</v>
      </c>
      <c r="H67" s="586">
        <f>+H66/(1-H66)</f>
        <v>0</v>
      </c>
      <c r="I67" s="587"/>
      <c r="J67" s="477"/>
      <c r="K67" s="477"/>
      <c r="L67" s="477"/>
    </row>
    <row r="68" spans="2:12" hidden="1">
      <c r="C68" s="584"/>
      <c r="D68" s="585">
        <f>+D67+1</f>
        <v>1</v>
      </c>
      <c r="E68" s="585">
        <f>+E67+1</f>
        <v>1</v>
      </c>
      <c r="F68" s="586">
        <f>+F67+1</f>
        <v>1</v>
      </c>
      <c r="G68" s="586">
        <f>+G67+1</f>
        <v>1</v>
      </c>
      <c r="H68" s="586">
        <f>+H67+1</f>
        <v>1</v>
      </c>
      <c r="I68" s="587"/>
      <c r="J68" s="477"/>
      <c r="K68" s="477"/>
      <c r="L68" s="477"/>
    </row>
    <row r="69" spans="2:12" hidden="1">
      <c r="C69" s="584" t="s">
        <v>11</v>
      </c>
      <c r="D69" s="572">
        <f>D$43</f>
        <v>0</v>
      </c>
      <c r="E69" s="572">
        <f>E$43</f>
        <v>0</v>
      </c>
      <c r="F69" s="573">
        <f>F$43</f>
        <v>0</v>
      </c>
      <c r="G69" s="573">
        <f>G$43</f>
        <v>0</v>
      </c>
      <c r="H69" s="573">
        <f>H$43</f>
        <v>0</v>
      </c>
      <c r="I69" s="501"/>
      <c r="J69" s="477"/>
      <c r="K69" s="477"/>
      <c r="L69" s="477"/>
    </row>
    <row r="70" spans="2:12" hidden="1">
      <c r="C70" s="588" t="s">
        <v>23</v>
      </c>
      <c r="D70" s="577">
        <f>D69*D68</f>
        <v>0</v>
      </c>
      <c r="E70" s="577">
        <f>E69*E68</f>
        <v>0</v>
      </c>
      <c r="F70" s="578">
        <f>F69*F68</f>
        <v>0</v>
      </c>
      <c r="G70" s="578">
        <f>G69*G68</f>
        <v>0</v>
      </c>
      <c r="H70" s="578">
        <f>H69*H68</f>
        <v>0</v>
      </c>
      <c r="I70" s="501"/>
    </row>
    <row r="71" spans="2:12" hidden="1">
      <c r="C71" s="589" t="s">
        <v>30</v>
      </c>
      <c r="D71" s="590"/>
      <c r="E71" s="590"/>
      <c r="F71" s="591"/>
      <c r="G71" s="591"/>
      <c r="H71" s="591"/>
      <c r="I71" s="28"/>
    </row>
    <row r="72" spans="2:12" hidden="1">
      <c r="C72" s="592" t="s">
        <v>24</v>
      </c>
      <c r="D72" s="593">
        <f>D70*D14</f>
        <v>0</v>
      </c>
      <c r="E72" s="593">
        <f>E70*E14</f>
        <v>0</v>
      </c>
      <c r="F72" s="594">
        <f>F70*F14</f>
        <v>0</v>
      </c>
      <c r="G72" s="594">
        <f>G70*G14</f>
        <v>0</v>
      </c>
      <c r="H72" s="594">
        <f>H70*H14</f>
        <v>0</v>
      </c>
      <c r="I72" s="28"/>
    </row>
    <row r="73" spans="2:12" hidden="1">
      <c r="C73" s="592" t="s">
        <v>25</v>
      </c>
      <c r="D73" s="595">
        <f>D69</f>
        <v>0</v>
      </c>
      <c r="E73" s="595">
        <f>E69</f>
        <v>0</v>
      </c>
      <c r="F73" s="596">
        <f>F69</f>
        <v>0</v>
      </c>
      <c r="G73" s="596">
        <f>G69</f>
        <v>0</v>
      </c>
      <c r="H73" s="596">
        <f>H69</f>
        <v>0</v>
      </c>
      <c r="I73" s="501"/>
    </row>
    <row r="74" spans="2:12" hidden="1">
      <c r="C74" s="592" t="s">
        <v>27</v>
      </c>
      <c r="D74" s="593">
        <f>D70*D16</f>
        <v>0</v>
      </c>
      <c r="E74" s="593">
        <f>E70*E16</f>
        <v>0</v>
      </c>
      <c r="F74" s="594">
        <f>F70*F16</f>
        <v>0</v>
      </c>
      <c r="G74" s="594">
        <f>G70*G16</f>
        <v>0</v>
      </c>
      <c r="H74" s="594">
        <f>H70*H16</f>
        <v>0</v>
      </c>
      <c r="I74" s="28"/>
    </row>
    <row r="75" spans="2:12" hidden="1">
      <c r="C75" s="592" t="s">
        <v>28</v>
      </c>
      <c r="D75" s="595">
        <f>D70-D72-D73-D74</f>
        <v>0</v>
      </c>
      <c r="E75" s="595">
        <f>E70-E72-E73-E74</f>
        <v>0</v>
      </c>
      <c r="F75" s="596">
        <f>F70-F72-F73-F74</f>
        <v>0</v>
      </c>
      <c r="G75" s="596">
        <f>G70-G72-G73-G74</f>
        <v>0</v>
      </c>
      <c r="H75" s="596">
        <f>H70-H72-H73-H74</f>
        <v>0</v>
      </c>
      <c r="I75" s="501"/>
    </row>
    <row r="76" spans="2:12" hidden="1">
      <c r="C76" s="597" t="s">
        <v>29</v>
      </c>
      <c r="D76" s="598" t="str">
        <f>IF(D70=0,"n/d",(D75/D70))</f>
        <v>n/d</v>
      </c>
      <c r="E76" s="598" t="str">
        <f>IF(E70=0,"n/d",(E75/E70))</f>
        <v>n/d</v>
      </c>
      <c r="F76" s="599" t="str">
        <f>IF(F70=0,"n/d",(F75/F70))</f>
        <v>n/d</v>
      </c>
      <c r="G76" s="599" t="str">
        <f>IF(G70=0,"n/d",(G75/G70))</f>
        <v>n/d</v>
      </c>
      <c r="H76" s="599" t="str">
        <f>IF(H70=0,"n/d",(H75/H70))</f>
        <v>n/d</v>
      </c>
      <c r="I76" s="541"/>
    </row>
    <row r="77" spans="2:12" hidden="1">
      <c r="C77" s="564" t="s">
        <v>35</v>
      </c>
      <c r="D77" s="600">
        <f>D4+D33+D35-D30</f>
        <v>0</v>
      </c>
      <c r="E77" s="600">
        <f>E4+E33+E35-E30</f>
        <v>0</v>
      </c>
      <c r="F77" s="600">
        <f>F4+F33+F35-F30</f>
        <v>0</v>
      </c>
      <c r="G77" s="600">
        <f>G4+G33+G35-G30</f>
        <v>0</v>
      </c>
      <c r="H77" s="600">
        <f>H4+H33+H35-H30</f>
        <v>0</v>
      </c>
      <c r="I77" s="520"/>
    </row>
    <row r="78" spans="2:12" hidden="1">
      <c r="B78" s="4" t="s">
        <v>40</v>
      </c>
      <c r="C78" s="580" t="s">
        <v>42</v>
      </c>
      <c r="D78" s="601">
        <f>D77-D79</f>
        <v>0</v>
      </c>
      <c r="E78" s="601">
        <f>E77-E79</f>
        <v>0</v>
      </c>
      <c r="F78" s="601">
        <f>F77-F79</f>
        <v>0</v>
      </c>
      <c r="G78" s="601">
        <f>G77-G79</f>
        <v>0</v>
      </c>
      <c r="H78" s="601">
        <f>H77-H79</f>
        <v>0</v>
      </c>
      <c r="I78" s="520"/>
    </row>
    <row r="79" spans="2:12" hidden="1">
      <c r="B79" s="4" t="s">
        <v>41</v>
      </c>
      <c r="C79" s="602" t="s">
        <v>43</v>
      </c>
      <c r="D79" s="603">
        <f>D9+D37</f>
        <v>0</v>
      </c>
      <c r="E79" s="603">
        <f>E9+E37</f>
        <v>0</v>
      </c>
      <c r="F79" s="604">
        <f t="shared" ref="F79:H79" si="25">F9+F37</f>
        <v>0</v>
      </c>
      <c r="G79" s="604">
        <f t="shared" si="25"/>
        <v>0</v>
      </c>
      <c r="H79" s="604">
        <f t="shared" si="25"/>
        <v>0</v>
      </c>
      <c r="I79" s="520"/>
    </row>
    <row r="80" spans="2:12" hidden="1">
      <c r="C80" s="584" t="s">
        <v>3</v>
      </c>
      <c r="D80" s="574">
        <f>D24/365</f>
        <v>0</v>
      </c>
      <c r="E80" s="574">
        <f>E24/365</f>
        <v>0</v>
      </c>
      <c r="F80" s="575">
        <f>F24/365</f>
        <v>0</v>
      </c>
      <c r="G80" s="575">
        <f>G24/365</f>
        <v>0</v>
      </c>
      <c r="H80" s="575">
        <f>H24/365</f>
        <v>0</v>
      </c>
      <c r="I80" s="524"/>
    </row>
    <row r="81" spans="2:22" hidden="1">
      <c r="C81" s="602" t="s">
        <v>0</v>
      </c>
      <c r="D81" s="605">
        <f>D23/365</f>
        <v>0</v>
      </c>
      <c r="E81" s="605">
        <f>E23/365</f>
        <v>0</v>
      </c>
      <c r="F81" s="606">
        <f>F23/365</f>
        <v>0</v>
      </c>
      <c r="G81" s="606">
        <f>G23/365</f>
        <v>0</v>
      </c>
      <c r="H81" s="606">
        <f>H23/365</f>
        <v>0</v>
      </c>
      <c r="I81" s="524"/>
    </row>
    <row r="82" spans="2:22" hidden="1">
      <c r="C82" s="566" t="s">
        <v>51</v>
      </c>
      <c r="D82" s="607">
        <f>SUM(D4:D6)</f>
        <v>0</v>
      </c>
      <c r="E82" s="607">
        <f>SUM(E4:E6)</f>
        <v>0</v>
      </c>
      <c r="F82" s="607">
        <f t="shared" ref="F82:H82" si="26">SUM(F4:F6)</f>
        <v>0</v>
      </c>
      <c r="G82" s="607">
        <f t="shared" si="26"/>
        <v>0</v>
      </c>
      <c r="H82" s="607">
        <f t="shared" si="26"/>
        <v>0</v>
      </c>
      <c r="I82" s="520"/>
      <c r="K82" s="135" t="s">
        <v>123</v>
      </c>
      <c r="R82" s="135" t="s">
        <v>124</v>
      </c>
    </row>
    <row r="83" spans="2:22" ht="15" hidden="1">
      <c r="B83" s="97" t="s">
        <v>97</v>
      </c>
      <c r="C83" s="608" t="s">
        <v>91</v>
      </c>
      <c r="D83" s="609">
        <f>D23+(D23*D84)</f>
        <v>0</v>
      </c>
      <c r="E83" s="609">
        <f>E23+(E23*E84)</f>
        <v>0</v>
      </c>
      <c r="F83" s="609">
        <f>F23+(F23*F84)</f>
        <v>0</v>
      </c>
      <c r="G83" s="609">
        <f>G23+(G23*G84)</f>
        <v>0</v>
      </c>
      <c r="H83" s="610">
        <f>H23+(H23*H84)</f>
        <v>0</v>
      </c>
      <c r="I83" s="501"/>
      <c r="K83" s="135">
        <v>1</v>
      </c>
      <c r="L83" s="611">
        <f>D81</f>
        <v>0</v>
      </c>
      <c r="M83" s="611">
        <f>E81</f>
        <v>0</v>
      </c>
      <c r="N83" s="611">
        <f>F81</f>
        <v>0</v>
      </c>
      <c r="O83" s="611">
        <f>G81</f>
        <v>0</v>
      </c>
      <c r="P83" s="611">
        <f>H81</f>
        <v>0</v>
      </c>
      <c r="R83" s="611">
        <f>D$21*L83</f>
        <v>0</v>
      </c>
      <c r="S83" s="611">
        <f t="shared" ref="S83:S87" si="27">E$21*M83</f>
        <v>0</v>
      </c>
      <c r="T83" s="611">
        <f t="shared" ref="T83:T87" si="28">F$21*N83</f>
        <v>0</v>
      </c>
      <c r="U83" s="2">
        <f t="shared" ref="U83:U87" si="29">G$21*O83</f>
        <v>0</v>
      </c>
      <c r="V83" s="2">
        <f t="shared" ref="V83:V87" si="30">H$21*P83</f>
        <v>0</v>
      </c>
    </row>
    <row r="84" spans="2:22" hidden="1">
      <c r="C84" s="512" t="s">
        <v>81</v>
      </c>
      <c r="D84" s="612"/>
      <c r="E84" s="612"/>
      <c r="F84" s="612"/>
      <c r="G84" s="612"/>
      <c r="H84" s="613"/>
      <c r="I84" s="541"/>
      <c r="J84" s="614"/>
      <c r="K84" s="135">
        <v>2</v>
      </c>
      <c r="L84" s="611">
        <f>D83/365</f>
        <v>0</v>
      </c>
      <c r="M84" s="611">
        <f t="shared" ref="M84:P84" si="31">E83/365</f>
        <v>0</v>
      </c>
      <c r="N84" s="611">
        <f t="shared" si="31"/>
        <v>0</v>
      </c>
      <c r="O84" s="611">
        <f t="shared" si="31"/>
        <v>0</v>
      </c>
      <c r="P84" s="611">
        <f t="shared" si="31"/>
        <v>0</v>
      </c>
      <c r="R84" s="611">
        <f t="shared" ref="R84:R87" si="32">D$21*L84</f>
        <v>0</v>
      </c>
      <c r="S84" s="611">
        <f t="shared" si="27"/>
        <v>0</v>
      </c>
      <c r="T84" s="611">
        <f t="shared" si="28"/>
        <v>0</v>
      </c>
      <c r="U84" s="2">
        <f t="shared" si="29"/>
        <v>0</v>
      </c>
      <c r="V84" s="2">
        <f t="shared" si="30"/>
        <v>0</v>
      </c>
    </row>
    <row r="85" spans="2:22" hidden="1">
      <c r="C85" s="608" t="s">
        <v>90</v>
      </c>
      <c r="D85" s="615"/>
      <c r="E85" s="615"/>
      <c r="F85" s="615"/>
      <c r="G85" s="615"/>
      <c r="H85" s="616"/>
      <c r="I85" s="501"/>
      <c r="K85" s="135">
        <v>3</v>
      </c>
      <c r="L85" s="611">
        <f>D85/365</f>
        <v>0</v>
      </c>
      <c r="M85" s="611">
        <f t="shared" ref="M85:P87" si="33">E85/365</f>
        <v>0</v>
      </c>
      <c r="N85" s="611">
        <f t="shared" si="33"/>
        <v>0</v>
      </c>
      <c r="O85" s="611">
        <f t="shared" si="33"/>
        <v>0</v>
      </c>
      <c r="P85" s="611">
        <f t="shared" si="33"/>
        <v>0</v>
      </c>
      <c r="R85" s="611">
        <f t="shared" si="32"/>
        <v>0</v>
      </c>
      <c r="S85" s="611">
        <f t="shared" si="27"/>
        <v>0</v>
      </c>
      <c r="T85" s="611">
        <f t="shared" si="28"/>
        <v>0</v>
      </c>
      <c r="U85" s="2">
        <f t="shared" si="29"/>
        <v>0</v>
      </c>
      <c r="V85" s="2">
        <f t="shared" si="30"/>
        <v>0</v>
      </c>
    </row>
    <row r="86" spans="2:22" hidden="1">
      <c r="C86" s="608" t="s">
        <v>92</v>
      </c>
      <c r="D86" s="615"/>
      <c r="E86" s="615"/>
      <c r="F86" s="615"/>
      <c r="G86" s="615"/>
      <c r="H86" s="616"/>
      <c r="I86" s="501"/>
      <c r="K86" s="135">
        <v>4</v>
      </c>
      <c r="L86" s="611">
        <f t="shared" ref="L86:L87" si="34">D86/365</f>
        <v>0</v>
      </c>
      <c r="M86" s="611">
        <f t="shared" si="33"/>
        <v>0</v>
      </c>
      <c r="N86" s="611">
        <f t="shared" si="33"/>
        <v>0</v>
      </c>
      <c r="O86" s="611">
        <f t="shared" si="33"/>
        <v>0</v>
      </c>
      <c r="P86" s="611">
        <f t="shared" si="33"/>
        <v>0</v>
      </c>
      <c r="R86" s="611">
        <f t="shared" si="32"/>
        <v>0</v>
      </c>
      <c r="S86" s="611">
        <f t="shared" si="27"/>
        <v>0</v>
      </c>
      <c r="T86" s="611">
        <f t="shared" si="28"/>
        <v>0</v>
      </c>
      <c r="U86" s="2">
        <f t="shared" si="29"/>
        <v>0</v>
      </c>
      <c r="V86" s="2">
        <f t="shared" si="30"/>
        <v>0</v>
      </c>
    </row>
    <row r="87" spans="2:22" hidden="1">
      <c r="C87" s="608" t="s">
        <v>93</v>
      </c>
      <c r="D87" s="615"/>
      <c r="E87" s="615"/>
      <c r="F87" s="615"/>
      <c r="G87" s="615"/>
      <c r="H87" s="616"/>
      <c r="I87" s="501"/>
      <c r="K87" s="135">
        <v>5</v>
      </c>
      <c r="L87" s="611">
        <f t="shared" si="34"/>
        <v>0</v>
      </c>
      <c r="M87" s="611">
        <f t="shared" si="33"/>
        <v>0</v>
      </c>
      <c r="N87" s="611">
        <f t="shared" si="33"/>
        <v>0</v>
      </c>
      <c r="O87" s="611">
        <f t="shared" si="33"/>
        <v>0</v>
      </c>
      <c r="P87" s="611">
        <f t="shared" si="33"/>
        <v>0</v>
      </c>
      <c r="R87" s="611">
        <f t="shared" si="32"/>
        <v>0</v>
      </c>
      <c r="S87" s="611">
        <f t="shared" si="27"/>
        <v>0</v>
      </c>
      <c r="T87" s="611">
        <f t="shared" si="28"/>
        <v>0</v>
      </c>
      <c r="U87" s="2">
        <f t="shared" si="29"/>
        <v>0</v>
      </c>
      <c r="V87" s="2">
        <f t="shared" si="30"/>
        <v>0</v>
      </c>
    </row>
    <row r="88" spans="2:22" hidden="1">
      <c r="D88" s="405"/>
      <c r="E88" s="405"/>
      <c r="F88" s="405"/>
      <c r="G88" s="405"/>
      <c r="H88" s="405"/>
    </row>
    <row r="89" spans="2:22" hidden="1">
      <c r="B89" s="95"/>
      <c r="C89" s="617" t="s">
        <v>106</v>
      </c>
      <c r="D89" s="618">
        <f>D30+D29+D28+D27+D26+D24</f>
        <v>0</v>
      </c>
      <c r="E89" s="618">
        <f t="shared" ref="E89:H89" si="35">E30+E29+E28+E27+E26+E24</f>
        <v>0</v>
      </c>
      <c r="F89" s="618">
        <f t="shared" si="35"/>
        <v>0</v>
      </c>
      <c r="G89" s="618">
        <f t="shared" si="35"/>
        <v>0</v>
      </c>
      <c r="H89" s="619">
        <f t="shared" si="35"/>
        <v>0</v>
      </c>
    </row>
    <row r="90" spans="2:22" hidden="1">
      <c r="B90" s="96" t="s">
        <v>108</v>
      </c>
      <c r="C90" s="620" t="s">
        <v>95</v>
      </c>
      <c r="D90" s="621">
        <f>D26+D28</f>
        <v>0</v>
      </c>
      <c r="E90" s="621">
        <f t="shared" ref="E90:H90" si="36">E26+E28</f>
        <v>0</v>
      </c>
      <c r="F90" s="621">
        <f t="shared" si="36"/>
        <v>0</v>
      </c>
      <c r="G90" s="621">
        <f t="shared" si="36"/>
        <v>0</v>
      </c>
      <c r="H90" s="622">
        <f t="shared" si="36"/>
        <v>0</v>
      </c>
      <c r="I90" s="501"/>
    </row>
    <row r="91" spans="2:22" ht="15" hidden="1">
      <c r="B91" s="97" t="s">
        <v>107</v>
      </c>
      <c r="C91" s="623" t="s">
        <v>95</v>
      </c>
      <c r="D91" s="624">
        <f>D90+(D90*D92)</f>
        <v>0</v>
      </c>
      <c r="E91" s="624">
        <f>E90+(E90*E92)</f>
        <v>0</v>
      </c>
      <c r="F91" s="624">
        <f>F90+(F90*F92)</f>
        <v>0</v>
      </c>
      <c r="G91" s="624">
        <f>G90+(G90*G92)</f>
        <v>0</v>
      </c>
      <c r="H91" s="625">
        <f>H90+(H90*H92)</f>
        <v>0</v>
      </c>
      <c r="I91" s="501"/>
      <c r="R91" s="626"/>
      <c r="S91" s="626"/>
      <c r="T91" s="626"/>
      <c r="U91" s="81"/>
      <c r="V91" s="81"/>
    </row>
    <row r="92" spans="2:22" hidden="1">
      <c r="C92" s="512" t="s">
        <v>81</v>
      </c>
      <c r="D92" s="612"/>
      <c r="E92" s="612"/>
      <c r="F92" s="612"/>
      <c r="G92" s="612"/>
      <c r="H92" s="613"/>
      <c r="I92" s="541"/>
      <c r="K92" s="135" t="s">
        <v>125</v>
      </c>
      <c r="R92" s="135" t="s">
        <v>126</v>
      </c>
    </row>
    <row r="93" spans="2:22" hidden="1">
      <c r="C93" s="502" t="s">
        <v>96</v>
      </c>
      <c r="D93" s="627">
        <f>D$14*D83</f>
        <v>0</v>
      </c>
      <c r="E93" s="627">
        <f t="shared" ref="E93:H93" si="37">E$14*E83</f>
        <v>0</v>
      </c>
      <c r="F93" s="627">
        <f t="shared" si="37"/>
        <v>0</v>
      </c>
      <c r="G93" s="627">
        <f t="shared" si="37"/>
        <v>0</v>
      </c>
      <c r="H93" s="628">
        <f t="shared" si="37"/>
        <v>0</v>
      </c>
      <c r="K93" s="135">
        <v>1</v>
      </c>
      <c r="L93" s="611">
        <f t="shared" ref="L93:P93" si="38">D80</f>
        <v>0</v>
      </c>
      <c r="M93" s="611">
        <f t="shared" si="38"/>
        <v>0</v>
      </c>
      <c r="N93" s="611">
        <f t="shared" si="38"/>
        <v>0</v>
      </c>
      <c r="O93" s="611">
        <f t="shared" si="38"/>
        <v>0</v>
      </c>
      <c r="P93" s="611">
        <f t="shared" si="38"/>
        <v>0</v>
      </c>
      <c r="R93" s="611">
        <f>L93*D$20</f>
        <v>0</v>
      </c>
      <c r="S93" s="611">
        <f>M93*E$20</f>
        <v>0</v>
      </c>
      <c r="T93" s="611">
        <f>N93*F$20</f>
        <v>0</v>
      </c>
      <c r="U93" s="2">
        <f>O93*G$20</f>
        <v>0</v>
      </c>
      <c r="V93" s="2">
        <f>P93*H$20</f>
        <v>0</v>
      </c>
    </row>
    <row r="94" spans="2:22" hidden="1">
      <c r="C94" s="502" t="s">
        <v>6</v>
      </c>
      <c r="D94" s="627">
        <f t="shared" ref="D94:H94" si="39">L32</f>
        <v>0</v>
      </c>
      <c r="E94" s="627">
        <f t="shared" si="39"/>
        <v>0</v>
      </c>
      <c r="F94" s="627">
        <f t="shared" si="39"/>
        <v>0</v>
      </c>
      <c r="G94" s="627">
        <f t="shared" si="39"/>
        <v>0</v>
      </c>
      <c r="H94" s="628">
        <f t="shared" si="39"/>
        <v>0</v>
      </c>
      <c r="K94" s="135">
        <v>2</v>
      </c>
      <c r="L94" s="611">
        <f>D93/365</f>
        <v>0</v>
      </c>
      <c r="M94" s="611">
        <f t="shared" ref="M94:P94" si="40">E93/365</f>
        <v>0</v>
      </c>
      <c r="N94" s="611">
        <f t="shared" si="40"/>
        <v>0</v>
      </c>
      <c r="O94" s="611">
        <f t="shared" si="40"/>
        <v>0</v>
      </c>
      <c r="P94" s="611">
        <f t="shared" si="40"/>
        <v>0</v>
      </c>
      <c r="R94" s="611">
        <f t="shared" ref="R94:R97" si="41">L94*D$20</f>
        <v>0</v>
      </c>
      <c r="S94" s="611">
        <f t="shared" ref="S94:S97" si="42">M94*E$20</f>
        <v>0</v>
      </c>
      <c r="T94" s="611">
        <f t="shared" ref="T94:T97" si="43">N94*F$20</f>
        <v>0</v>
      </c>
      <c r="U94" s="2">
        <f t="shared" ref="U94:U97" si="44">O94*G$20</f>
        <v>0</v>
      </c>
      <c r="V94" s="2">
        <f t="shared" ref="V94:V97" si="45">P94*H$20</f>
        <v>0</v>
      </c>
    </row>
    <row r="95" spans="2:22" hidden="1">
      <c r="B95" s="135"/>
      <c r="C95" s="502" t="s">
        <v>67</v>
      </c>
      <c r="D95" s="627">
        <f>D$16*D83</f>
        <v>0</v>
      </c>
      <c r="E95" s="627">
        <f t="shared" ref="E95:H95" si="46">E$16*E83</f>
        <v>0</v>
      </c>
      <c r="F95" s="627">
        <f t="shared" si="46"/>
        <v>0</v>
      </c>
      <c r="G95" s="627">
        <f t="shared" si="46"/>
        <v>0</v>
      </c>
      <c r="H95" s="628">
        <f t="shared" si="46"/>
        <v>0</v>
      </c>
      <c r="K95" s="135">
        <v>3</v>
      </c>
      <c r="L95" s="611">
        <f>D102/365</f>
        <v>0</v>
      </c>
      <c r="M95" s="611">
        <f t="shared" ref="M95:P95" si="47">E102/365</f>
        <v>0</v>
      </c>
      <c r="N95" s="611">
        <f t="shared" si="47"/>
        <v>0</v>
      </c>
      <c r="O95" s="611">
        <f t="shared" si="47"/>
        <v>0</v>
      </c>
      <c r="P95" s="611">
        <f t="shared" si="47"/>
        <v>0</v>
      </c>
      <c r="R95" s="611">
        <f t="shared" si="41"/>
        <v>0</v>
      </c>
      <c r="S95" s="611">
        <f t="shared" si="42"/>
        <v>0</v>
      </c>
      <c r="T95" s="611">
        <f t="shared" si="43"/>
        <v>0</v>
      </c>
      <c r="U95" s="2">
        <f t="shared" si="44"/>
        <v>0</v>
      </c>
      <c r="V95" s="2">
        <f t="shared" si="45"/>
        <v>0</v>
      </c>
    </row>
    <row r="96" spans="2:22" hidden="1">
      <c r="B96" s="135"/>
      <c r="C96" s="512" t="s">
        <v>7</v>
      </c>
      <c r="D96" s="629">
        <f>$D$30</f>
        <v>0</v>
      </c>
      <c r="E96" s="629">
        <f>$E$30</f>
        <v>0</v>
      </c>
      <c r="F96" s="629">
        <f>$F$30</f>
        <v>0</v>
      </c>
      <c r="G96" s="629">
        <f>$G$30</f>
        <v>0</v>
      </c>
      <c r="H96" s="630">
        <f>$H$30</f>
        <v>0</v>
      </c>
      <c r="K96" s="135">
        <v>4</v>
      </c>
      <c r="L96" s="611">
        <f>D111/365</f>
        <v>0</v>
      </c>
      <c r="M96" s="611">
        <f t="shared" ref="M96:P96" si="48">E111/365</f>
        <v>0</v>
      </c>
      <c r="N96" s="611">
        <f t="shared" si="48"/>
        <v>0</v>
      </c>
      <c r="O96" s="611">
        <f t="shared" si="48"/>
        <v>0</v>
      </c>
      <c r="P96" s="611">
        <f t="shared" si="48"/>
        <v>0</v>
      </c>
      <c r="R96" s="611">
        <f t="shared" si="41"/>
        <v>0</v>
      </c>
      <c r="S96" s="611">
        <f t="shared" si="42"/>
        <v>0</v>
      </c>
      <c r="T96" s="611">
        <f t="shared" si="43"/>
        <v>0</v>
      </c>
      <c r="U96" s="2">
        <f t="shared" si="44"/>
        <v>0</v>
      </c>
      <c r="V96" s="2">
        <f t="shared" si="45"/>
        <v>0</v>
      </c>
    </row>
    <row r="97" spans="2:22" hidden="1">
      <c r="B97" s="135"/>
      <c r="C97" s="512" t="s">
        <v>105</v>
      </c>
      <c r="D97" s="629">
        <f>SUM(D93:D96)+D91</f>
        <v>0</v>
      </c>
      <c r="E97" s="629">
        <f t="shared" ref="E97:H97" si="49">SUM(E93:E96)+E91</f>
        <v>0</v>
      </c>
      <c r="F97" s="629">
        <f t="shared" si="49"/>
        <v>0</v>
      </c>
      <c r="G97" s="629">
        <f t="shared" si="49"/>
        <v>0</v>
      </c>
      <c r="H97" s="630">
        <f t="shared" si="49"/>
        <v>0</v>
      </c>
      <c r="K97" s="135">
        <v>5</v>
      </c>
      <c r="L97" s="611">
        <f>D120/365</f>
        <v>0</v>
      </c>
      <c r="M97" s="611">
        <f t="shared" ref="M97:P97" si="50">E120/365</f>
        <v>0</v>
      </c>
      <c r="N97" s="611">
        <f t="shared" si="50"/>
        <v>0</v>
      </c>
      <c r="O97" s="611">
        <f t="shared" si="50"/>
        <v>0</v>
      </c>
      <c r="P97" s="611">
        <f t="shared" si="50"/>
        <v>0</v>
      </c>
      <c r="R97" s="611">
        <f t="shared" si="41"/>
        <v>0</v>
      </c>
      <c r="S97" s="611">
        <f t="shared" si="42"/>
        <v>0</v>
      </c>
      <c r="T97" s="611">
        <f t="shared" si="43"/>
        <v>0</v>
      </c>
      <c r="U97" s="2">
        <f t="shared" si="44"/>
        <v>0</v>
      </c>
      <c r="V97" s="2">
        <f t="shared" si="45"/>
        <v>0</v>
      </c>
    </row>
    <row r="98" spans="2:22" ht="3" hidden="1" customHeight="1">
      <c r="D98" s="631"/>
      <c r="E98" s="405"/>
      <c r="F98" s="405"/>
      <c r="G98" s="405"/>
      <c r="H98" s="405"/>
    </row>
    <row r="99" spans="2:22" hidden="1">
      <c r="B99" s="98"/>
      <c r="C99" s="632" t="s">
        <v>95</v>
      </c>
      <c r="D99" s="624">
        <f t="shared" ref="D99:H99" si="51">D91</f>
        <v>0</v>
      </c>
      <c r="E99" s="624">
        <f t="shared" si="51"/>
        <v>0</v>
      </c>
      <c r="F99" s="624">
        <f t="shared" si="51"/>
        <v>0</v>
      </c>
      <c r="G99" s="624">
        <f t="shared" si="51"/>
        <v>0</v>
      </c>
      <c r="H99" s="625">
        <f t="shared" si="51"/>
        <v>0</v>
      </c>
    </row>
    <row r="100" spans="2:22" ht="15" hidden="1">
      <c r="B100" s="99" t="s">
        <v>109</v>
      </c>
      <c r="C100" s="623" t="s">
        <v>95</v>
      </c>
      <c r="D100" s="624">
        <f>D99+(D99*D101)</f>
        <v>0</v>
      </c>
      <c r="E100" s="624">
        <f>E99+(E99*E101)</f>
        <v>0</v>
      </c>
      <c r="F100" s="624">
        <f>F99+(F99*F101)</f>
        <v>0</v>
      </c>
      <c r="G100" s="624">
        <f>G99+(G99*G101)</f>
        <v>0</v>
      </c>
      <c r="H100" s="625">
        <f>H99+(H99*H101)</f>
        <v>0</v>
      </c>
    </row>
    <row r="101" spans="2:22" hidden="1">
      <c r="C101" s="512" t="s">
        <v>81</v>
      </c>
      <c r="D101" s="612"/>
      <c r="E101" s="612"/>
      <c r="F101" s="612"/>
      <c r="G101" s="612"/>
      <c r="H101" s="613"/>
    </row>
    <row r="102" spans="2:22" hidden="1">
      <c r="C102" s="502" t="s">
        <v>96</v>
      </c>
      <c r="D102" s="627">
        <f>D$14*D85</f>
        <v>0</v>
      </c>
      <c r="E102" s="627">
        <f t="shared" ref="E102:H102" si="52">E$14*E85</f>
        <v>0</v>
      </c>
      <c r="F102" s="627">
        <f t="shared" si="52"/>
        <v>0</v>
      </c>
      <c r="G102" s="627">
        <f t="shared" si="52"/>
        <v>0</v>
      </c>
      <c r="H102" s="628">
        <f t="shared" si="52"/>
        <v>0</v>
      </c>
    </row>
    <row r="103" spans="2:22" hidden="1">
      <c r="C103" s="502" t="s">
        <v>6</v>
      </c>
      <c r="D103" s="627">
        <f t="shared" ref="D103:H103" si="53">L34</f>
        <v>0</v>
      </c>
      <c r="E103" s="627">
        <f t="shared" si="53"/>
        <v>0</v>
      </c>
      <c r="F103" s="627">
        <f t="shared" si="53"/>
        <v>0</v>
      </c>
      <c r="G103" s="627">
        <f t="shared" si="53"/>
        <v>0</v>
      </c>
      <c r="H103" s="628">
        <f t="shared" si="53"/>
        <v>0</v>
      </c>
    </row>
    <row r="104" spans="2:22" hidden="1">
      <c r="B104" s="135"/>
      <c r="C104" s="502" t="s">
        <v>67</v>
      </c>
      <c r="D104" s="627">
        <f>D$16*D85</f>
        <v>0</v>
      </c>
      <c r="E104" s="627">
        <f t="shared" ref="E104:H104" si="54">E$16*E85</f>
        <v>0</v>
      </c>
      <c r="F104" s="627">
        <f t="shared" si="54"/>
        <v>0</v>
      </c>
      <c r="G104" s="627">
        <f t="shared" si="54"/>
        <v>0</v>
      </c>
      <c r="H104" s="628">
        <f t="shared" si="54"/>
        <v>0</v>
      </c>
    </row>
    <row r="105" spans="2:22" hidden="1">
      <c r="B105" s="135"/>
      <c r="C105" s="512" t="s">
        <v>7</v>
      </c>
      <c r="D105" s="629">
        <f>$D$30</f>
        <v>0</v>
      </c>
      <c r="E105" s="629">
        <f>$E$30</f>
        <v>0</v>
      </c>
      <c r="F105" s="629">
        <f>$F$30</f>
        <v>0</v>
      </c>
      <c r="G105" s="629">
        <f>$G$30</f>
        <v>0</v>
      </c>
      <c r="H105" s="630">
        <f>$H$30</f>
        <v>0</v>
      </c>
    </row>
    <row r="106" spans="2:22" hidden="1">
      <c r="B106" s="135"/>
      <c r="C106" s="512" t="s">
        <v>105</v>
      </c>
      <c r="D106" s="629">
        <f>SUM(D102:D105)+D100</f>
        <v>0</v>
      </c>
      <c r="E106" s="629">
        <f t="shared" ref="E106" si="55">SUM(E102:E105)+E100</f>
        <v>0</v>
      </c>
      <c r="F106" s="629">
        <f t="shared" ref="F106" si="56">SUM(F102:F105)+F100</f>
        <v>0</v>
      </c>
      <c r="G106" s="629">
        <f t="shared" ref="G106" si="57">SUM(G102:G105)+G100</f>
        <v>0</v>
      </c>
      <c r="H106" s="630">
        <f t="shared" ref="H106" si="58">SUM(H102:H105)+H100</f>
        <v>0</v>
      </c>
    </row>
    <row r="107" spans="2:22" ht="5.25" hidden="1" customHeight="1">
      <c r="D107" s="405"/>
      <c r="E107" s="405"/>
      <c r="F107" s="405"/>
      <c r="G107" s="405"/>
      <c r="H107" s="405"/>
    </row>
    <row r="108" spans="2:22" hidden="1">
      <c r="B108" s="98"/>
      <c r="C108" s="632" t="s">
        <v>95</v>
      </c>
      <c r="D108" s="624">
        <f t="shared" ref="D108:H108" si="59">D100</f>
        <v>0</v>
      </c>
      <c r="E108" s="624">
        <f t="shared" si="59"/>
        <v>0</v>
      </c>
      <c r="F108" s="624">
        <f t="shared" si="59"/>
        <v>0</v>
      </c>
      <c r="G108" s="624">
        <f t="shared" si="59"/>
        <v>0</v>
      </c>
      <c r="H108" s="625">
        <f t="shared" si="59"/>
        <v>0</v>
      </c>
    </row>
    <row r="109" spans="2:22" ht="15" hidden="1">
      <c r="B109" s="99" t="s">
        <v>110</v>
      </c>
      <c r="C109" s="623" t="s">
        <v>95</v>
      </c>
      <c r="D109" s="624">
        <f>D108+(D108*D110)</f>
        <v>0</v>
      </c>
      <c r="E109" s="624">
        <f>E108+(E108*E110)</f>
        <v>0</v>
      </c>
      <c r="F109" s="624">
        <f>F108+(F108*F110)</f>
        <v>0</v>
      </c>
      <c r="G109" s="624">
        <f>G108+(G108*G110)</f>
        <v>0</v>
      </c>
      <c r="H109" s="625">
        <f>H108+(H108*H110)</f>
        <v>0</v>
      </c>
    </row>
    <row r="110" spans="2:22" hidden="1">
      <c r="C110" s="512" t="s">
        <v>81</v>
      </c>
      <c r="D110" s="612"/>
      <c r="E110" s="612"/>
      <c r="F110" s="612"/>
      <c r="G110" s="612"/>
      <c r="H110" s="613"/>
    </row>
    <row r="111" spans="2:22" hidden="1">
      <c r="C111" s="502" t="s">
        <v>96</v>
      </c>
      <c r="D111" s="627">
        <f>D$14*D86</f>
        <v>0</v>
      </c>
      <c r="E111" s="627">
        <f t="shared" ref="E111:H111" si="60">E$14*E86</f>
        <v>0</v>
      </c>
      <c r="F111" s="627">
        <f t="shared" si="60"/>
        <v>0</v>
      </c>
      <c r="G111" s="627">
        <f t="shared" si="60"/>
        <v>0</v>
      </c>
      <c r="H111" s="628">
        <f t="shared" si="60"/>
        <v>0</v>
      </c>
    </row>
    <row r="112" spans="2:22" hidden="1">
      <c r="C112" s="502" t="s">
        <v>6</v>
      </c>
      <c r="D112" s="627">
        <f t="shared" ref="D112:H112" si="61">L36</f>
        <v>0</v>
      </c>
      <c r="E112" s="627">
        <f t="shared" si="61"/>
        <v>0</v>
      </c>
      <c r="F112" s="627">
        <f t="shared" si="61"/>
        <v>0</v>
      </c>
      <c r="G112" s="627">
        <f t="shared" si="61"/>
        <v>0</v>
      </c>
      <c r="H112" s="628">
        <f t="shared" si="61"/>
        <v>0</v>
      </c>
    </row>
    <row r="113" spans="1:13" hidden="1">
      <c r="B113" s="135"/>
      <c r="C113" s="502" t="s">
        <v>67</v>
      </c>
      <c r="D113" s="627">
        <f>D$16*D86</f>
        <v>0</v>
      </c>
      <c r="E113" s="627">
        <f t="shared" ref="E113:H113" si="62">E$16*E86</f>
        <v>0</v>
      </c>
      <c r="F113" s="627">
        <f t="shared" si="62"/>
        <v>0</v>
      </c>
      <c r="G113" s="627">
        <f t="shared" si="62"/>
        <v>0</v>
      </c>
      <c r="H113" s="628">
        <f t="shared" si="62"/>
        <v>0</v>
      </c>
    </row>
    <row r="114" spans="1:13" hidden="1">
      <c r="B114" s="135"/>
      <c r="C114" s="512" t="s">
        <v>7</v>
      </c>
      <c r="D114" s="629">
        <f>$D$30</f>
        <v>0</v>
      </c>
      <c r="E114" s="629">
        <f>$E$30</f>
        <v>0</v>
      </c>
      <c r="F114" s="629">
        <f>$F$30</f>
        <v>0</v>
      </c>
      <c r="G114" s="629">
        <f>$G$30</f>
        <v>0</v>
      </c>
      <c r="H114" s="630">
        <f>$H$30</f>
        <v>0</v>
      </c>
    </row>
    <row r="115" spans="1:13" hidden="1">
      <c r="B115" s="135"/>
      <c r="C115" s="512" t="s">
        <v>105</v>
      </c>
      <c r="D115" s="629">
        <f>SUM(D111:D114)+D109</f>
        <v>0</v>
      </c>
      <c r="E115" s="629">
        <f t="shared" ref="E115" si="63">SUM(E111:E114)+E109</f>
        <v>0</v>
      </c>
      <c r="F115" s="629">
        <f t="shared" ref="F115" si="64">SUM(F111:F114)+F109</f>
        <v>0</v>
      </c>
      <c r="G115" s="629">
        <f t="shared" ref="G115" si="65">SUM(G111:G114)+G109</f>
        <v>0</v>
      </c>
      <c r="H115" s="630">
        <f t="shared" ref="H115" si="66">SUM(H111:H114)+H109</f>
        <v>0</v>
      </c>
    </row>
    <row r="116" spans="1:13" ht="6" hidden="1" customHeight="1">
      <c r="D116" s="405"/>
      <c r="E116" s="405"/>
      <c r="F116" s="405"/>
      <c r="G116" s="405"/>
      <c r="H116" s="405"/>
    </row>
    <row r="117" spans="1:13" hidden="1">
      <c r="B117" s="98"/>
      <c r="C117" s="632" t="s">
        <v>95</v>
      </c>
      <c r="D117" s="624">
        <f t="shared" ref="D117:H117" si="67">D109</f>
        <v>0</v>
      </c>
      <c r="E117" s="624">
        <f t="shared" si="67"/>
        <v>0</v>
      </c>
      <c r="F117" s="624">
        <f t="shared" si="67"/>
        <v>0</v>
      </c>
      <c r="G117" s="624">
        <f t="shared" si="67"/>
        <v>0</v>
      </c>
      <c r="H117" s="625">
        <f t="shared" si="67"/>
        <v>0</v>
      </c>
    </row>
    <row r="118" spans="1:13" ht="15" hidden="1">
      <c r="B118" s="99" t="s">
        <v>111</v>
      </c>
      <c r="C118" s="623" t="s">
        <v>95</v>
      </c>
      <c r="D118" s="624">
        <f>D117+(D117*D119)</f>
        <v>0</v>
      </c>
      <c r="E118" s="624">
        <f>E117+(E117*E119)</f>
        <v>0</v>
      </c>
      <c r="F118" s="624">
        <f>F117+(F117*F119)</f>
        <v>0</v>
      </c>
      <c r="G118" s="624">
        <f>G117+(G117*G119)</f>
        <v>0</v>
      </c>
      <c r="H118" s="625">
        <f>H117+(H117*H119)</f>
        <v>0</v>
      </c>
    </row>
    <row r="119" spans="1:13" hidden="1">
      <c r="C119" s="512" t="s">
        <v>81</v>
      </c>
      <c r="D119" s="612"/>
      <c r="E119" s="612"/>
      <c r="F119" s="612"/>
      <c r="G119" s="612"/>
      <c r="H119" s="613"/>
    </row>
    <row r="120" spans="1:13" hidden="1">
      <c r="C120" s="502" t="s">
        <v>96</v>
      </c>
      <c r="D120" s="627">
        <f>D$14*D87</f>
        <v>0</v>
      </c>
      <c r="E120" s="627">
        <f t="shared" ref="E120:H120" si="68">E$14*E87</f>
        <v>0</v>
      </c>
      <c r="F120" s="627">
        <f t="shared" si="68"/>
        <v>0</v>
      </c>
      <c r="G120" s="627">
        <f t="shared" si="68"/>
        <v>0</v>
      </c>
      <c r="H120" s="628">
        <f t="shared" si="68"/>
        <v>0</v>
      </c>
    </row>
    <row r="121" spans="1:13" hidden="1">
      <c r="C121" s="502" t="s">
        <v>6</v>
      </c>
      <c r="D121" s="627">
        <f t="shared" ref="D121:H121" si="69">L38</f>
        <v>0</v>
      </c>
      <c r="E121" s="627">
        <f t="shared" si="69"/>
        <v>0</v>
      </c>
      <c r="F121" s="627">
        <f t="shared" si="69"/>
        <v>0</v>
      </c>
      <c r="G121" s="627">
        <f t="shared" si="69"/>
        <v>0</v>
      </c>
      <c r="H121" s="628">
        <f t="shared" si="69"/>
        <v>0</v>
      </c>
    </row>
    <row r="122" spans="1:13" hidden="1">
      <c r="B122" s="135"/>
      <c r="C122" s="502" t="s">
        <v>67</v>
      </c>
      <c r="D122" s="627">
        <f>D$16*D87</f>
        <v>0</v>
      </c>
      <c r="E122" s="627">
        <f t="shared" ref="E122:H122" si="70">E$16*E87</f>
        <v>0</v>
      </c>
      <c r="F122" s="627">
        <f t="shared" si="70"/>
        <v>0</v>
      </c>
      <c r="G122" s="627">
        <f t="shared" si="70"/>
        <v>0</v>
      </c>
      <c r="H122" s="628">
        <f t="shared" si="70"/>
        <v>0</v>
      </c>
    </row>
    <row r="123" spans="1:13" hidden="1">
      <c r="B123" s="135"/>
      <c r="C123" s="512" t="s">
        <v>7</v>
      </c>
      <c r="D123" s="629">
        <f>$D$30</f>
        <v>0</v>
      </c>
      <c r="E123" s="629">
        <f>$E$30</f>
        <v>0</v>
      </c>
      <c r="F123" s="629">
        <f>$F$30</f>
        <v>0</v>
      </c>
      <c r="G123" s="629">
        <f>$G$30</f>
        <v>0</v>
      </c>
      <c r="H123" s="630">
        <f>$H$30</f>
        <v>0</v>
      </c>
    </row>
    <row r="124" spans="1:13" hidden="1">
      <c r="B124" s="135"/>
      <c r="C124" s="512" t="s">
        <v>105</v>
      </c>
      <c r="D124" s="629">
        <f>SUM(D120:D123)+D118</f>
        <v>0</v>
      </c>
      <c r="E124" s="629">
        <f t="shared" ref="E124" si="71">SUM(E120:E123)+E118</f>
        <v>0</v>
      </c>
      <c r="F124" s="629">
        <f t="shared" ref="F124" si="72">SUM(F120:F123)+F118</f>
        <v>0</v>
      </c>
      <c r="G124" s="629">
        <f t="shared" ref="G124" si="73">SUM(G120:G123)+G118</f>
        <v>0</v>
      </c>
      <c r="H124" s="630">
        <f t="shared" ref="H124" si="74">SUM(H120:H123)+H118</f>
        <v>0</v>
      </c>
    </row>
    <row r="125" spans="1:13" hidden="1">
      <c r="D125" s="405"/>
      <c r="E125" s="405"/>
      <c r="F125" s="405"/>
      <c r="G125" s="405"/>
      <c r="H125" s="405"/>
    </row>
    <row r="126" spans="1:13" hidden="1">
      <c r="D126" s="405"/>
      <c r="E126" s="405"/>
      <c r="F126" s="405"/>
      <c r="G126" s="405"/>
      <c r="H126" s="405"/>
    </row>
    <row r="127" spans="1:13" ht="3.75" customHeight="1">
      <c r="A127" s="435"/>
      <c r="B127" s="472"/>
      <c r="C127" s="438"/>
      <c r="D127" s="436"/>
      <c r="E127" s="633"/>
      <c r="F127" s="680"/>
      <c r="G127" s="680"/>
      <c r="H127" s="680"/>
      <c r="J127" s="477"/>
      <c r="K127" s="477"/>
      <c r="L127" s="477"/>
      <c r="M127" s="477"/>
    </row>
    <row r="128" spans="1:13">
      <c r="A128" s="440"/>
      <c r="B128" s="473"/>
      <c r="C128" s="471" t="s">
        <v>132</v>
      </c>
      <c r="D128" s="634">
        <f>IF('1'!$G$6&gt;0,-'1'!$G$6,'1'!$G$6)</f>
        <v>0</v>
      </c>
      <c r="E128" s="635"/>
      <c r="F128" s="681"/>
      <c r="G128" s="681"/>
      <c r="H128" s="681"/>
      <c r="I128" s="682"/>
      <c r="J128" s="682"/>
      <c r="K128" s="682"/>
      <c r="L128" s="682"/>
      <c r="M128" s="477"/>
    </row>
    <row r="129" spans="1:13">
      <c r="A129" s="440"/>
      <c r="B129" s="473"/>
      <c r="C129" s="209" t="s">
        <v>127</v>
      </c>
      <c r="D129" s="636">
        <f>'1'!G9</f>
        <v>0</v>
      </c>
      <c r="E129" s="637"/>
      <c r="F129" s="683"/>
      <c r="G129" s="680"/>
      <c r="H129" s="683"/>
      <c r="J129" s="684"/>
      <c r="K129" s="477"/>
      <c r="L129" s="684"/>
      <c r="M129" s="477"/>
    </row>
    <row r="130" spans="1:13">
      <c r="A130" s="440"/>
      <c r="B130" s="473"/>
      <c r="C130" s="209" t="s">
        <v>128</v>
      </c>
      <c r="D130" s="636">
        <f>'1'!G10</f>
        <v>0</v>
      </c>
      <c r="E130" s="637"/>
      <c r="F130" s="683"/>
      <c r="G130" s="680"/>
      <c r="H130" s="683"/>
      <c r="J130" s="684"/>
      <c r="K130" s="477"/>
      <c r="L130" s="684"/>
      <c r="M130" s="477"/>
    </row>
    <row r="131" spans="1:13">
      <c r="A131" s="440"/>
      <c r="B131" s="473"/>
      <c r="C131" s="209" t="s">
        <v>129</v>
      </c>
      <c r="D131" s="636">
        <f>'1'!G11</f>
        <v>0</v>
      </c>
      <c r="E131" s="637"/>
      <c r="F131" s="683"/>
      <c r="G131" s="680"/>
      <c r="H131" s="683"/>
      <c r="J131" s="684"/>
      <c r="K131" s="477"/>
      <c r="L131" s="684"/>
      <c r="M131" s="477"/>
    </row>
    <row r="132" spans="1:13">
      <c r="A132" s="440"/>
      <c r="B132" s="473"/>
      <c r="C132" s="209" t="s">
        <v>130</v>
      </c>
      <c r="D132" s="636">
        <f>'1'!G12</f>
        <v>0</v>
      </c>
      <c r="E132" s="637"/>
      <c r="F132" s="683"/>
      <c r="G132" s="680"/>
      <c r="H132" s="683"/>
      <c r="J132" s="684"/>
      <c r="K132" s="477"/>
      <c r="L132" s="684"/>
      <c r="M132" s="477"/>
    </row>
    <row r="133" spans="1:13">
      <c r="A133" s="440"/>
      <c r="B133" s="473">
        <v>5</v>
      </c>
      <c r="C133" s="209" t="s">
        <v>131</v>
      </c>
      <c r="D133" s="636">
        <f>'1'!G13</f>
        <v>0</v>
      </c>
      <c r="E133" s="637"/>
      <c r="F133" s="683"/>
      <c r="G133" s="680"/>
      <c r="H133" s="683"/>
      <c r="J133" s="684"/>
      <c r="K133" s="477"/>
      <c r="L133" s="684"/>
      <c r="M133" s="477"/>
    </row>
    <row r="134" spans="1:13" ht="13.5" customHeight="1">
      <c r="A134" s="440"/>
      <c r="B134" s="473"/>
      <c r="C134" s="209" t="s">
        <v>133</v>
      </c>
      <c r="D134" s="636">
        <f>IF($C$152=0,0,IF($C$151=0,0,IF($C$152=$S$4,0,D133+(D133*$C$151))))</f>
        <v>0</v>
      </c>
      <c r="E134" s="637"/>
      <c r="F134" s="683"/>
      <c r="G134" s="680"/>
      <c r="H134" s="683"/>
      <c r="J134" s="684"/>
      <c r="K134" s="477"/>
      <c r="L134" s="684"/>
      <c r="M134" s="477"/>
    </row>
    <row r="135" spans="1:13">
      <c r="A135" s="440"/>
      <c r="B135" s="473"/>
      <c r="C135" s="209" t="s">
        <v>134</v>
      </c>
      <c r="D135" s="636">
        <f t="shared" ref="D135:D138" si="75">IF($C$152=0,0,IF($C$151=0,0,IF($C$152=$S$4,0,D134+(D134*$C$151))))</f>
        <v>0</v>
      </c>
      <c r="E135" s="637"/>
      <c r="F135" s="683"/>
      <c r="G135" s="680"/>
      <c r="H135" s="683"/>
      <c r="J135" s="684"/>
      <c r="K135" s="477"/>
      <c r="L135" s="684"/>
      <c r="M135" s="477"/>
    </row>
    <row r="136" spans="1:13">
      <c r="A136" s="440"/>
      <c r="B136" s="473"/>
      <c r="C136" s="209" t="s">
        <v>135</v>
      </c>
      <c r="D136" s="636">
        <f t="shared" si="75"/>
        <v>0</v>
      </c>
      <c r="E136" s="637"/>
      <c r="F136" s="683"/>
      <c r="G136" s="680"/>
      <c r="H136" s="683"/>
      <c r="J136" s="684"/>
      <c r="K136" s="477"/>
      <c r="L136" s="684"/>
      <c r="M136" s="477"/>
    </row>
    <row r="137" spans="1:13">
      <c r="A137" s="440"/>
      <c r="B137" s="473"/>
      <c r="C137" s="209" t="s">
        <v>136</v>
      </c>
      <c r="D137" s="636">
        <f t="shared" si="75"/>
        <v>0</v>
      </c>
      <c r="E137" s="637"/>
      <c r="F137" s="683"/>
      <c r="G137" s="680"/>
      <c r="H137" s="683"/>
      <c r="J137" s="684"/>
      <c r="K137" s="477"/>
      <c r="L137" s="684"/>
      <c r="M137" s="477"/>
    </row>
    <row r="138" spans="1:13">
      <c r="A138" s="440"/>
      <c r="B138" s="473">
        <v>10</v>
      </c>
      <c r="C138" s="209" t="s">
        <v>137</v>
      </c>
      <c r="D138" s="636">
        <f t="shared" si="75"/>
        <v>0</v>
      </c>
      <c r="E138" s="637"/>
      <c r="F138" s="683"/>
      <c r="G138" s="680"/>
      <c r="H138" s="683"/>
      <c r="J138" s="684"/>
      <c r="K138" s="477"/>
      <c r="L138" s="684"/>
      <c r="M138" s="477"/>
    </row>
    <row r="139" spans="1:13">
      <c r="A139" s="440"/>
      <c r="B139" s="473"/>
      <c r="C139" s="209" t="s">
        <v>138</v>
      </c>
      <c r="D139" s="636">
        <f>IF($C$151=0,0,IF($C$152=0,0,IF($C$152=$S$4,0,IF($C$152=$S$5,0,D138+(D138*$C$151)))))</f>
        <v>0</v>
      </c>
      <c r="E139" s="637"/>
      <c r="F139" s="683"/>
      <c r="G139" s="680"/>
      <c r="H139" s="683"/>
      <c r="J139" s="684"/>
      <c r="K139" s="477"/>
      <c r="L139" s="684"/>
      <c r="M139" s="477"/>
    </row>
    <row r="140" spans="1:13">
      <c r="A140" s="440"/>
      <c r="B140" s="473"/>
      <c r="C140" s="209" t="s">
        <v>139</v>
      </c>
      <c r="D140" s="636">
        <f t="shared" ref="D140:D142" si="76">IF($C$151=0,0,IF($C$152=0,0,IF($C$152=$S$4,0,IF($C$152=$S$5,0,D139+(D139*$C$151)))))</f>
        <v>0</v>
      </c>
      <c r="E140" s="637"/>
      <c r="F140" s="683"/>
      <c r="G140" s="680"/>
      <c r="H140" s="683"/>
      <c r="J140" s="684"/>
      <c r="K140" s="477"/>
      <c r="L140" s="684"/>
      <c r="M140" s="477"/>
    </row>
    <row r="141" spans="1:13">
      <c r="A141" s="440"/>
      <c r="B141" s="473"/>
      <c r="C141" s="209" t="s">
        <v>140</v>
      </c>
      <c r="D141" s="636">
        <f t="shared" si="76"/>
        <v>0</v>
      </c>
      <c r="E141" s="637"/>
      <c r="F141" s="683"/>
      <c r="G141" s="680"/>
      <c r="H141" s="683"/>
      <c r="J141" s="684"/>
      <c r="K141" s="477"/>
      <c r="L141" s="684"/>
      <c r="M141" s="477"/>
    </row>
    <row r="142" spans="1:13">
      <c r="A142" s="440"/>
      <c r="B142" s="473"/>
      <c r="C142" s="209" t="s">
        <v>141</v>
      </c>
      <c r="D142" s="636">
        <f t="shared" si="76"/>
        <v>0</v>
      </c>
      <c r="E142" s="637"/>
      <c r="F142" s="683"/>
      <c r="G142" s="680"/>
      <c r="H142" s="683"/>
      <c r="J142" s="684"/>
      <c r="K142" s="477"/>
      <c r="L142" s="684"/>
      <c r="M142" s="477"/>
    </row>
    <row r="143" spans="1:13">
      <c r="A143" s="440"/>
      <c r="B143" s="473">
        <v>15</v>
      </c>
      <c r="C143" s="209" t="s">
        <v>142</v>
      </c>
      <c r="D143" s="636">
        <f>IF($C$151=0,0,IF($C$152=0,0,IF($C$152=$S$4,0,IF($C$152=$S$5,0,D142+(D142*$C$151)))))</f>
        <v>0</v>
      </c>
      <c r="E143" s="637"/>
      <c r="F143" s="683"/>
      <c r="G143" s="680"/>
      <c r="H143" s="683"/>
      <c r="J143" s="684"/>
      <c r="K143" s="477"/>
      <c r="L143" s="684"/>
      <c r="M143" s="477"/>
    </row>
    <row r="144" spans="1:13">
      <c r="A144" s="440"/>
      <c r="B144" s="473"/>
      <c r="C144" s="638" t="s">
        <v>143</v>
      </c>
      <c r="D144" s="636">
        <f>IF(D$128&lt;&gt;0,+NPV($C$150,D$129:D$143)+D$128,0)</f>
        <v>0</v>
      </c>
      <c r="E144" s="637"/>
      <c r="F144" s="683"/>
      <c r="G144" s="680"/>
      <c r="H144" s="683"/>
      <c r="J144" s="684"/>
      <c r="K144" s="477"/>
      <c r="L144" s="684"/>
      <c r="M144" s="477"/>
    </row>
    <row r="145" spans="1:13">
      <c r="A145" s="440"/>
      <c r="B145" s="473"/>
      <c r="C145" s="638" t="s">
        <v>169</v>
      </c>
      <c r="D145" s="636">
        <f>IF(D$128&lt;&gt;0,+NPV($C$154,D$129:D$143)+D$128,0)</f>
        <v>0</v>
      </c>
      <c r="E145" s="637"/>
      <c r="F145" s="683"/>
      <c r="G145" s="680"/>
      <c r="H145" s="683"/>
      <c r="J145" s="684"/>
      <c r="K145" s="477"/>
      <c r="L145" s="684"/>
      <c r="M145" s="477"/>
    </row>
    <row r="146" spans="1:13">
      <c r="A146" s="440"/>
      <c r="B146" s="473"/>
      <c r="C146" s="638" t="s">
        <v>145</v>
      </c>
      <c r="D146" s="639">
        <f>IF(D$128&lt;&gt;0,IRR(D128:D143),0)</f>
        <v>0</v>
      </c>
      <c r="E146" s="637"/>
      <c r="F146" s="685"/>
      <c r="G146" s="680"/>
      <c r="H146" s="685"/>
      <c r="J146" s="583"/>
      <c r="K146" s="477"/>
      <c r="L146" s="583"/>
      <c r="M146" s="477"/>
    </row>
    <row r="147" spans="1:13">
      <c r="A147" s="440"/>
      <c r="B147" s="473"/>
      <c r="C147" s="638" t="s">
        <v>173</v>
      </c>
      <c r="D147" s="639" t="e">
        <f>IF(D128&lt;&gt;"",((1+IRR(D128:D143))/(1+$C153))-1,0)</f>
        <v>#NUM!</v>
      </c>
      <c r="E147" s="637"/>
      <c r="F147" s="685"/>
      <c r="G147" s="680"/>
      <c r="H147" s="685"/>
      <c r="J147" s="583"/>
      <c r="K147" s="477"/>
      <c r="L147" s="583"/>
      <c r="M147" s="477"/>
    </row>
    <row r="148" spans="1:13">
      <c r="A148" s="440"/>
      <c r="B148" s="473"/>
      <c r="C148" s="638" t="s">
        <v>176</v>
      </c>
      <c r="D148" s="640" t="e">
        <f>D155/-D128</f>
        <v>#DIV/0!</v>
      </c>
      <c r="E148" s="637"/>
      <c r="F148" s="686"/>
      <c r="G148" s="680"/>
      <c r="H148" s="686"/>
      <c r="J148" s="687"/>
      <c r="K148" s="477"/>
      <c r="L148" s="687"/>
      <c r="M148" s="477"/>
    </row>
    <row r="149" spans="1:13">
      <c r="A149" s="440"/>
      <c r="B149" s="473"/>
      <c r="C149" s="638" t="s">
        <v>177</v>
      </c>
      <c r="D149" s="640" t="e">
        <f>D156/-D128</f>
        <v>#DIV/0!</v>
      </c>
      <c r="E149" s="637"/>
      <c r="F149" s="686"/>
      <c r="G149" s="680"/>
      <c r="H149" s="686"/>
      <c r="J149" s="687"/>
      <c r="K149" s="477"/>
      <c r="L149" s="687"/>
      <c r="M149" s="477"/>
    </row>
    <row r="150" spans="1:13">
      <c r="A150" s="440"/>
      <c r="B150" s="474" t="s">
        <v>144</v>
      </c>
      <c r="C150" s="641">
        <f>'1'!$G$20</f>
        <v>0</v>
      </c>
      <c r="D150" s="441"/>
      <c r="E150" s="637"/>
      <c r="F150" s="680"/>
      <c r="G150" s="680"/>
      <c r="H150" s="680"/>
      <c r="J150" s="477"/>
      <c r="K150" s="477"/>
      <c r="L150" s="477"/>
      <c r="M150" s="477"/>
    </row>
    <row r="151" spans="1:13">
      <c r="A151" s="440"/>
      <c r="B151" s="474" t="s">
        <v>146</v>
      </c>
      <c r="C151" s="641">
        <f>'1'!$G$23</f>
        <v>0</v>
      </c>
      <c r="D151" s="441"/>
      <c r="E151" s="637"/>
      <c r="F151" s="680"/>
      <c r="G151" s="680"/>
      <c r="H151" s="680"/>
      <c r="J151" s="477"/>
      <c r="K151" s="477"/>
      <c r="L151" s="477"/>
      <c r="M151" s="477"/>
    </row>
    <row r="152" spans="1:13">
      <c r="A152" s="440"/>
      <c r="B152" s="474" t="s">
        <v>150</v>
      </c>
      <c r="C152" s="642">
        <f>'1'!$G$22</f>
        <v>0</v>
      </c>
      <c r="D152" s="441"/>
      <c r="E152" s="637"/>
      <c r="F152" s="680"/>
      <c r="G152" s="680"/>
      <c r="H152" s="680"/>
      <c r="J152" s="477"/>
      <c r="K152" s="477"/>
      <c r="L152" s="477"/>
      <c r="M152" s="477"/>
    </row>
    <row r="153" spans="1:13">
      <c r="A153" s="440"/>
      <c r="B153" s="474" t="s">
        <v>167</v>
      </c>
      <c r="C153" s="641">
        <f>'1'!$G$21</f>
        <v>0</v>
      </c>
      <c r="D153" s="441"/>
      <c r="E153" s="637"/>
      <c r="F153" s="680"/>
      <c r="G153" s="680"/>
      <c r="H153" s="680"/>
      <c r="J153" s="477"/>
      <c r="K153" s="477"/>
      <c r="L153" s="477"/>
      <c r="M153" s="477"/>
    </row>
    <row r="154" spans="1:13">
      <c r="A154" s="440"/>
      <c r="B154" s="474" t="s">
        <v>168</v>
      </c>
      <c r="C154" s="641">
        <f>C153+C150+(C153*C150)</f>
        <v>0</v>
      </c>
      <c r="D154" s="441"/>
      <c r="E154" s="637"/>
      <c r="F154" s="680"/>
      <c r="G154" s="680"/>
      <c r="H154" s="680"/>
      <c r="J154" s="477"/>
      <c r="K154" s="477"/>
      <c r="L154" s="477"/>
      <c r="M154" s="477"/>
    </row>
    <row r="155" spans="1:13">
      <c r="A155" s="440"/>
      <c r="B155" s="473"/>
      <c r="C155" s="638" t="s">
        <v>175</v>
      </c>
      <c r="D155" s="640">
        <f>NPV(C150,D129:D143)</f>
        <v>0</v>
      </c>
      <c r="E155" s="637"/>
      <c r="F155" s="686"/>
      <c r="G155" s="680"/>
      <c r="H155" s="686"/>
      <c r="J155" s="687"/>
      <c r="K155" s="477"/>
      <c r="L155" s="687"/>
      <c r="M155" s="477"/>
    </row>
    <row r="156" spans="1:13">
      <c r="A156" s="440"/>
      <c r="B156" s="473"/>
      <c r="C156" s="638" t="s">
        <v>178</v>
      </c>
      <c r="D156" s="640">
        <f>NPV($C$154,D129:D143)</f>
        <v>0</v>
      </c>
      <c r="E156" s="637"/>
      <c r="F156" s="686"/>
      <c r="G156" s="680"/>
      <c r="H156" s="686"/>
      <c r="J156" s="687"/>
      <c r="K156" s="477"/>
      <c r="L156" s="687"/>
      <c r="M156" s="477"/>
    </row>
    <row r="157" spans="1:13">
      <c r="A157" s="440"/>
      <c r="B157" s="473"/>
      <c r="C157" s="638" t="s">
        <v>156</v>
      </c>
      <c r="D157" s="640" t="str">
        <f>IF($C$150=0,"n/d",IF(ISERROR(calculos!D$144),"n/d",calculos!D$144))</f>
        <v>n/d</v>
      </c>
      <c r="E157" s="637"/>
      <c r="F157" s="686"/>
      <c r="G157" s="680"/>
      <c r="H157" s="686"/>
      <c r="J157" s="687"/>
      <c r="K157" s="477"/>
      <c r="L157" s="687"/>
      <c r="M157" s="477"/>
    </row>
    <row r="158" spans="1:13">
      <c r="A158" s="440"/>
      <c r="B158" s="473"/>
      <c r="C158" s="638" t="s">
        <v>171</v>
      </c>
      <c r="D158" s="640" t="str">
        <f>IF($C$153=0,"n/d",IF(ISERROR(calculos!D$145),"n/d",calculos!D$145))</f>
        <v>n/d</v>
      </c>
      <c r="E158" s="637"/>
      <c r="F158" s="686"/>
      <c r="G158" s="680"/>
      <c r="H158" s="686"/>
      <c r="J158" s="687"/>
      <c r="K158" s="477"/>
      <c r="L158" s="687"/>
      <c r="M158" s="477"/>
    </row>
    <row r="159" spans="1:13">
      <c r="A159" s="440"/>
      <c r="B159" s="473"/>
      <c r="C159" s="638" t="s">
        <v>174</v>
      </c>
      <c r="D159" s="639">
        <f>IF(C150=0,0,IF(ISERROR(D146),"n/d",D146))</f>
        <v>0</v>
      </c>
      <c r="E159" s="637"/>
      <c r="F159" s="685"/>
      <c r="G159" s="680"/>
      <c r="H159" s="685"/>
      <c r="J159" s="583"/>
      <c r="K159" s="477"/>
      <c r="L159" s="583"/>
      <c r="M159" s="477"/>
    </row>
    <row r="160" spans="1:13">
      <c r="A160" s="440"/>
      <c r="B160" s="473"/>
      <c r="C160" s="638" t="s">
        <v>166</v>
      </c>
      <c r="D160" s="639" t="str">
        <f>IF($C$153=0,"n/d",IF(ISERROR(D147),"n/d",D147))</f>
        <v>n/d</v>
      </c>
      <c r="E160" s="637"/>
      <c r="F160" s="685"/>
      <c r="G160" s="680"/>
      <c r="H160" s="685"/>
      <c r="J160" s="583"/>
      <c r="K160" s="477"/>
      <c r="L160" s="583"/>
      <c r="M160" s="477"/>
    </row>
    <row r="161" spans="1:13">
      <c r="A161" s="440"/>
      <c r="B161" s="473"/>
      <c r="C161" s="638" t="s">
        <v>180</v>
      </c>
      <c r="D161" s="640" t="str">
        <f>IF(ISERROR(D148),"n/d",D148)</f>
        <v>n/d</v>
      </c>
      <c r="E161" s="637"/>
      <c r="F161" s="686"/>
      <c r="G161" s="680"/>
      <c r="H161" s="686"/>
      <c r="J161" s="687"/>
      <c r="K161" s="477"/>
      <c r="L161" s="687"/>
      <c r="M161" s="477"/>
    </row>
    <row r="162" spans="1:13">
      <c r="A162" s="440"/>
      <c r="B162" s="473"/>
      <c r="C162" s="638" t="s">
        <v>181</v>
      </c>
      <c r="D162" s="640" t="str">
        <f>IF(ISERROR(D149),"n/d",D149)</f>
        <v>n/d</v>
      </c>
      <c r="E162" s="637"/>
      <c r="F162" s="686"/>
      <c r="G162" s="680"/>
      <c r="H162" s="686"/>
      <c r="J162" s="687"/>
      <c r="K162" s="477"/>
      <c r="L162" s="687"/>
      <c r="M162" s="477"/>
    </row>
    <row r="163" spans="1:13">
      <c r="A163" s="449"/>
      <c r="B163" s="475"/>
      <c r="C163" s="450"/>
      <c r="D163" s="450"/>
      <c r="E163" s="451"/>
      <c r="F163" s="477"/>
      <c r="G163" s="477"/>
      <c r="H163" s="477"/>
      <c r="J163" s="477"/>
      <c r="K163" s="477"/>
      <c r="L163" s="477"/>
      <c r="M163" s="477"/>
    </row>
    <row r="164" spans="1:13">
      <c r="A164" s="643"/>
      <c r="B164" s="469"/>
      <c r="C164" s="644"/>
      <c r="D164" s="644"/>
      <c r="E164" s="644"/>
      <c r="F164" s="644"/>
      <c r="G164" s="644"/>
      <c r="H164" s="644"/>
      <c r="I164" s="644"/>
      <c r="J164" s="644"/>
      <c r="K164" s="644"/>
      <c r="L164" s="644"/>
      <c r="M164" s="645"/>
    </row>
    <row r="165" spans="1:13">
      <c r="A165" s="646"/>
      <c r="B165" s="647" t="s">
        <v>302</v>
      </c>
      <c r="C165" s="647"/>
      <c r="D165" s="647"/>
      <c r="E165" s="647"/>
      <c r="F165" s="647"/>
      <c r="G165" s="647"/>
      <c r="H165" s="647"/>
      <c r="I165" s="647"/>
      <c r="J165" s="647"/>
      <c r="K165" s="647"/>
      <c r="L165" s="647"/>
      <c r="M165" s="648"/>
    </row>
    <row r="166" spans="1:13">
      <c r="A166" s="646"/>
      <c r="B166" s="647">
        <v>1</v>
      </c>
      <c r="C166" s="647"/>
      <c r="D166" s="649">
        <f>IF('2'!G8=0,0,IF('2'!G8&gt;0,-'2'!G8,'2'!G8))</f>
        <v>0</v>
      </c>
      <c r="E166" s="647"/>
      <c r="F166" s="650">
        <f>'2'!E8</f>
        <v>0</v>
      </c>
      <c r="G166" s="647"/>
      <c r="H166" s="647"/>
      <c r="I166" s="647"/>
      <c r="J166" s="647"/>
      <c r="K166" s="647"/>
      <c r="L166" s="647"/>
      <c r="M166" s="648"/>
    </row>
    <row r="167" spans="1:13">
      <c r="A167" s="646"/>
      <c r="B167" s="647">
        <v>2</v>
      </c>
      <c r="C167" s="647"/>
      <c r="D167" s="649">
        <f>'2'!G9</f>
        <v>0</v>
      </c>
      <c r="E167" s="647"/>
      <c r="F167" s="650">
        <f>'2'!E9</f>
        <v>0</v>
      </c>
      <c r="G167" s="647"/>
      <c r="H167" s="647"/>
      <c r="I167" s="647"/>
      <c r="J167" s="647"/>
      <c r="K167" s="647"/>
      <c r="L167" s="647"/>
      <c r="M167" s="648"/>
    </row>
    <row r="168" spans="1:13">
      <c r="A168" s="646"/>
      <c r="B168" s="647">
        <v>3</v>
      </c>
      <c r="C168" s="647"/>
      <c r="D168" s="649">
        <f>'2'!G10</f>
        <v>0</v>
      </c>
      <c r="E168" s="647"/>
      <c r="F168" s="650">
        <f>'2'!E10</f>
        <v>0</v>
      </c>
      <c r="G168" s="647"/>
      <c r="H168" s="647"/>
      <c r="I168" s="647"/>
      <c r="J168" s="651">
        <f>'2'!$G$19</f>
        <v>0</v>
      </c>
      <c r="K168" s="647"/>
      <c r="L168" s="647"/>
      <c r="M168" s="648"/>
    </row>
    <row r="169" spans="1:13">
      <c r="A169" s="646"/>
      <c r="B169" s="647">
        <v>4</v>
      </c>
      <c r="C169" s="647"/>
      <c r="D169" s="649">
        <f>'2'!G11</f>
        <v>0</v>
      </c>
      <c r="E169" s="647"/>
      <c r="F169" s="650">
        <f>'2'!E11</f>
        <v>0</v>
      </c>
      <c r="G169" s="647"/>
      <c r="H169" s="647"/>
      <c r="I169" s="647"/>
      <c r="J169" s="647"/>
      <c r="K169" s="647"/>
      <c r="L169" s="647"/>
      <c r="M169" s="648"/>
    </row>
    <row r="170" spans="1:13">
      <c r="A170" s="646"/>
      <c r="B170" s="647">
        <v>5</v>
      </c>
      <c r="C170" s="647"/>
      <c r="D170" s="649">
        <f>'2'!G12</f>
        <v>0</v>
      </c>
      <c r="E170" s="647"/>
      <c r="F170" s="650">
        <f>'2'!E12</f>
        <v>0</v>
      </c>
      <c r="G170" s="647"/>
      <c r="H170" s="652" t="e">
        <f>XNPV('2'!$G$19,D166:D170,F166:F170)</f>
        <v>#NUM!</v>
      </c>
      <c r="I170" s="647"/>
      <c r="J170" s="653" t="e">
        <f>XIRR(D166:D170,F166:F170,0)</f>
        <v>#NUM!</v>
      </c>
      <c r="K170" s="647"/>
      <c r="L170" s="647"/>
      <c r="M170" s="648"/>
    </row>
    <row r="171" spans="1:13">
      <c r="A171" s="646"/>
      <c r="B171" s="647">
        <v>6</v>
      </c>
      <c r="C171" s="647"/>
      <c r="D171" s="649">
        <f>'2'!G13</f>
        <v>0</v>
      </c>
      <c r="E171" s="647"/>
      <c r="F171" s="650">
        <f>'2'!E13</f>
        <v>0</v>
      </c>
      <c r="G171" s="647"/>
      <c r="H171" s="652" t="e">
        <f>XNPV('2'!$G$19,D166:D171,F166:F171)</f>
        <v>#NUM!</v>
      </c>
      <c r="I171" s="647"/>
      <c r="J171" s="653" t="e">
        <f>XIRR(D166:D171,F166:F171,$J$168)</f>
        <v>#NUM!</v>
      </c>
      <c r="K171" s="647"/>
      <c r="L171" s="647"/>
      <c r="M171" s="648"/>
    </row>
    <row r="172" spans="1:13">
      <c r="A172" s="646"/>
      <c r="B172" s="647">
        <v>7</v>
      </c>
      <c r="C172" s="647"/>
      <c r="D172" s="649">
        <f>'2'!G14</f>
        <v>0</v>
      </c>
      <c r="E172" s="647"/>
      <c r="F172" s="650">
        <f>'2'!E14</f>
        <v>0</v>
      </c>
      <c r="G172" s="647"/>
      <c r="H172" s="652" t="e">
        <f>XNPV('2'!$G$19,D166:D172,F166:F172)</f>
        <v>#NUM!</v>
      </c>
      <c r="I172" s="647"/>
      <c r="J172" s="653" t="e">
        <f>XIRR(D166:D172,F166:F172,$J$168)</f>
        <v>#NUM!</v>
      </c>
      <c r="K172" s="647"/>
      <c r="L172" s="647"/>
      <c r="M172" s="648"/>
    </row>
    <row r="173" spans="1:13">
      <c r="A173" s="646"/>
      <c r="B173" s="647">
        <v>8</v>
      </c>
      <c r="C173" s="647"/>
      <c r="D173" s="649">
        <f>'2'!G15</f>
        <v>0</v>
      </c>
      <c r="E173" s="647"/>
      <c r="F173" s="650">
        <f>'2'!E15</f>
        <v>0</v>
      </c>
      <c r="G173" s="647"/>
      <c r="H173" s="652" t="e">
        <f>XNPV('2'!$G$19,D166:D173,F166:F173)</f>
        <v>#NUM!</v>
      </c>
      <c r="I173" s="647"/>
      <c r="J173" s="653" t="e">
        <f>XIRR(D166:D173,F166:F173,$J$168)</f>
        <v>#NUM!</v>
      </c>
      <c r="K173" s="647"/>
      <c r="L173" s="647"/>
      <c r="M173" s="648"/>
    </row>
    <row r="174" spans="1:13">
      <c r="A174" s="646"/>
      <c r="B174" s="647">
        <v>9</v>
      </c>
      <c r="C174" s="647"/>
      <c r="D174" s="649">
        <f>'2'!G16</f>
        <v>0</v>
      </c>
      <c r="E174" s="647"/>
      <c r="F174" s="650">
        <f>'2'!E16</f>
        <v>0</v>
      </c>
      <c r="G174" s="647"/>
      <c r="H174" s="652" t="e">
        <f>XNPV('2'!$G$19,D166:D174,F166:F174)</f>
        <v>#NUM!</v>
      </c>
      <c r="I174" s="647"/>
      <c r="J174" s="653" t="e">
        <f>XIRR(D166:D174,F166:F174,$J$168)</f>
        <v>#NUM!</v>
      </c>
      <c r="K174" s="647"/>
      <c r="L174" s="647"/>
      <c r="M174" s="648"/>
    </row>
    <row r="175" spans="1:13">
      <c r="A175" s="646"/>
      <c r="B175" s="647">
        <v>10</v>
      </c>
      <c r="C175" s="647"/>
      <c r="D175" s="649">
        <f>'2'!G17</f>
        <v>0</v>
      </c>
      <c r="E175" s="647"/>
      <c r="F175" s="650">
        <f>'2'!E17</f>
        <v>0</v>
      </c>
      <c r="G175" s="647"/>
      <c r="H175" s="652" t="e">
        <f>XNPV('2'!$G$19,D166:D175,F166:F175)</f>
        <v>#NUM!</v>
      </c>
      <c r="I175" s="647"/>
      <c r="J175" s="653" t="e">
        <f>XIRR(D166:D175,F166:F175,$J$168)</f>
        <v>#NUM!</v>
      </c>
      <c r="K175" s="647"/>
      <c r="L175" s="647"/>
      <c r="M175" s="648"/>
    </row>
    <row r="176" spans="1:13">
      <c r="A176" s="646"/>
      <c r="B176" s="647"/>
      <c r="C176" s="647"/>
      <c r="D176" s="647"/>
      <c r="E176" s="647"/>
      <c r="F176" s="647"/>
      <c r="G176" s="647"/>
      <c r="H176" s="647"/>
      <c r="I176" s="647"/>
      <c r="J176" s="647"/>
      <c r="K176" s="647"/>
      <c r="L176" s="647"/>
      <c r="M176" s="648"/>
    </row>
    <row r="177" spans="1:13">
      <c r="A177" s="646"/>
      <c r="B177" s="647"/>
      <c r="C177" s="647"/>
      <c r="D177" s="647"/>
      <c r="E177" s="647"/>
      <c r="F177" s="647"/>
      <c r="G177" s="647"/>
      <c r="H177" s="652">
        <f t="shared" ref="H177:H182" si="77">IF(ISERROR(H170),0,H170)</f>
        <v>0</v>
      </c>
      <c r="I177" s="647"/>
      <c r="J177" s="653">
        <f t="shared" ref="J177:J182" si="78">IF(ISERROR(J170),0,J170)</f>
        <v>0</v>
      </c>
      <c r="K177" s="647"/>
      <c r="L177" s="647"/>
      <c r="M177" s="648"/>
    </row>
    <row r="178" spans="1:13">
      <c r="A178" s="646"/>
      <c r="B178" s="647"/>
      <c r="C178" s="647"/>
      <c r="D178" s="647"/>
      <c r="E178" s="647"/>
      <c r="F178" s="647"/>
      <c r="G178" s="647"/>
      <c r="H178" s="652">
        <f t="shared" si="77"/>
        <v>0</v>
      </c>
      <c r="I178" s="647"/>
      <c r="J178" s="653">
        <f t="shared" si="78"/>
        <v>0</v>
      </c>
      <c r="K178" s="647"/>
      <c r="L178" s="647"/>
      <c r="M178" s="648"/>
    </row>
    <row r="179" spans="1:13">
      <c r="A179" s="646"/>
      <c r="B179" s="647"/>
      <c r="C179" s="647"/>
      <c r="D179" s="647"/>
      <c r="E179" s="647"/>
      <c r="F179" s="647"/>
      <c r="G179" s="647"/>
      <c r="H179" s="652">
        <f t="shared" si="77"/>
        <v>0</v>
      </c>
      <c r="I179" s="647"/>
      <c r="J179" s="653">
        <f t="shared" si="78"/>
        <v>0</v>
      </c>
      <c r="K179" s="647"/>
      <c r="L179" s="647"/>
      <c r="M179" s="648"/>
    </row>
    <row r="180" spans="1:13">
      <c r="A180" s="646"/>
      <c r="B180" s="647"/>
      <c r="C180" s="647"/>
      <c r="D180" s="647"/>
      <c r="E180" s="647"/>
      <c r="F180" s="647"/>
      <c r="G180" s="647"/>
      <c r="H180" s="652">
        <f t="shared" si="77"/>
        <v>0</v>
      </c>
      <c r="I180" s="647"/>
      <c r="J180" s="653">
        <f t="shared" si="78"/>
        <v>0</v>
      </c>
      <c r="K180" s="647"/>
      <c r="L180" s="647"/>
      <c r="M180" s="648"/>
    </row>
    <row r="181" spans="1:13">
      <c r="A181" s="646"/>
      <c r="B181" s="647"/>
      <c r="C181" s="647"/>
      <c r="D181" s="647"/>
      <c r="E181" s="647"/>
      <c r="F181" s="647"/>
      <c r="G181" s="647"/>
      <c r="H181" s="652">
        <f t="shared" si="77"/>
        <v>0</v>
      </c>
      <c r="I181" s="647"/>
      <c r="J181" s="653">
        <f t="shared" si="78"/>
        <v>0</v>
      </c>
      <c r="K181" s="647"/>
      <c r="L181" s="647"/>
      <c r="M181" s="648"/>
    </row>
    <row r="182" spans="1:13">
      <c r="A182" s="646"/>
      <c r="B182" s="647"/>
      <c r="C182" s="647"/>
      <c r="D182" s="647"/>
      <c r="E182" s="647"/>
      <c r="F182" s="647"/>
      <c r="G182" s="647"/>
      <c r="H182" s="652">
        <f t="shared" si="77"/>
        <v>0</v>
      </c>
      <c r="I182" s="647"/>
      <c r="J182" s="653">
        <f t="shared" si="78"/>
        <v>0</v>
      </c>
      <c r="K182" s="647"/>
      <c r="L182" s="647"/>
      <c r="M182" s="648"/>
    </row>
    <row r="183" spans="1:13">
      <c r="A183" s="646"/>
      <c r="B183" s="647"/>
      <c r="C183" s="647"/>
      <c r="D183" s="647"/>
      <c r="E183" s="647"/>
      <c r="F183" s="647"/>
      <c r="G183" s="647"/>
      <c r="H183" s="647"/>
      <c r="I183" s="647"/>
      <c r="J183" s="647"/>
      <c r="K183" s="647"/>
      <c r="L183" s="647"/>
      <c r="M183" s="648"/>
    </row>
    <row r="184" spans="1:13">
      <c r="A184" s="646"/>
      <c r="B184" s="647"/>
      <c r="C184" s="647"/>
      <c r="D184" s="647"/>
      <c r="E184" s="647"/>
      <c r="F184" s="647"/>
      <c r="G184" s="647"/>
      <c r="H184" s="652" t="str">
        <f>IF(SUM(H177:H182)&lt;&gt;0,SUM(H177:H182),"N/D")</f>
        <v>N/D</v>
      </c>
      <c r="I184" s="647"/>
      <c r="J184" s="653">
        <f>J182</f>
        <v>0</v>
      </c>
      <c r="K184" s="647"/>
      <c r="L184" s="647"/>
      <c r="M184" s="648"/>
    </row>
    <row r="185" spans="1:13">
      <c r="A185" s="646"/>
      <c r="B185" s="647"/>
      <c r="C185" s="647"/>
      <c r="D185" s="647"/>
      <c r="E185" s="647"/>
      <c r="F185" s="647"/>
      <c r="G185" s="647"/>
      <c r="H185" s="647"/>
      <c r="I185" s="647"/>
      <c r="J185" s="647"/>
      <c r="K185" s="647"/>
      <c r="L185" s="647"/>
      <c r="M185" s="648"/>
    </row>
    <row r="186" spans="1:13">
      <c r="A186" s="654"/>
      <c r="B186" s="470"/>
      <c r="C186" s="476"/>
      <c r="D186" s="476"/>
      <c r="E186" s="476"/>
      <c r="F186" s="476"/>
      <c r="G186" s="476"/>
      <c r="H186" s="476"/>
      <c r="I186" s="476"/>
      <c r="J186" s="476"/>
      <c r="K186" s="476"/>
      <c r="L186" s="476"/>
      <c r="M186" s="655"/>
    </row>
    <row r="187" spans="1:13">
      <c r="A187" s="424"/>
      <c r="B187" s="425" t="s">
        <v>319</v>
      </c>
      <c r="C187" s="425"/>
      <c r="D187" s="407" t="s">
        <v>318</v>
      </c>
      <c r="E187" s="428">
        <f>'4'!$G$11</f>
        <v>0</v>
      </c>
      <c r="F187" s="427"/>
    </row>
    <row r="188" spans="1:13">
      <c r="A188" s="424"/>
      <c r="B188" s="425"/>
      <c r="C188" s="425"/>
      <c r="D188" s="407" t="s">
        <v>317</v>
      </c>
      <c r="E188" s="428">
        <f>'4'!$G$9</f>
        <v>0</v>
      </c>
      <c r="F188" s="427"/>
    </row>
    <row r="189" spans="1:13">
      <c r="A189" s="424"/>
      <c r="B189" s="425"/>
      <c r="C189" s="425"/>
      <c r="D189" s="407" t="s">
        <v>316</v>
      </c>
      <c r="E189" s="428">
        <f>IF(B191=0,0,-'4'!$G$8)</f>
        <v>0</v>
      </c>
      <c r="F189" s="427"/>
    </row>
    <row r="190" spans="1:13">
      <c r="A190" s="424"/>
      <c r="B190" s="425"/>
      <c r="C190" s="425">
        <v>1</v>
      </c>
      <c r="D190" s="425">
        <v>1</v>
      </c>
      <c r="E190" s="428">
        <f>IF($B$191=0,0,$E$188)</f>
        <v>0</v>
      </c>
      <c r="F190" s="427"/>
    </row>
    <row r="191" spans="1:13">
      <c r="A191" s="424"/>
      <c r="B191" s="428">
        <f>'4'!$G$10</f>
        <v>0</v>
      </c>
      <c r="C191" s="425">
        <v>2</v>
      </c>
      <c r="D191" s="425">
        <v>2</v>
      </c>
      <c r="E191" s="428">
        <f>IF($B$191=0,0,$E$188)</f>
        <v>0</v>
      </c>
      <c r="F191" s="427"/>
    </row>
    <row r="192" spans="1:13">
      <c r="A192" s="424">
        <v>3</v>
      </c>
      <c r="B192" s="392" t="s">
        <v>303</v>
      </c>
      <c r="C192" s="425">
        <f>IF(B192=$B$191,0,A192)</f>
        <v>3</v>
      </c>
      <c r="D192" s="425">
        <f>IF(C192=0,A192,C192)</f>
        <v>3</v>
      </c>
      <c r="E192" s="428">
        <f>IF($B$191=0,0,IF(D192=0,0,$E$188))+IF(C192=0,$E$187,0)</f>
        <v>0</v>
      </c>
      <c r="F192" s="427"/>
    </row>
    <row r="193" spans="1:6">
      <c r="A193" s="424">
        <v>4</v>
      </c>
      <c r="B193" s="393" t="s">
        <v>304</v>
      </c>
      <c r="C193" s="425">
        <f t="shared" ref="C193:C204" si="79">IF(B193=$B$191,0,A193)</f>
        <v>4</v>
      </c>
      <c r="D193" s="425">
        <f>IF(D192=0,0,IF(C192=0,0,IF(C193=0,A193,C193)))</f>
        <v>4</v>
      </c>
      <c r="E193" s="428">
        <f t="shared" ref="E193:E204" si="80">IF($B$191=0,0,IF(D193=0,0,$E$188))+IF(C193=0,$E$187,0)</f>
        <v>0</v>
      </c>
      <c r="F193" s="427"/>
    </row>
    <row r="194" spans="1:6">
      <c r="A194" s="424">
        <v>5</v>
      </c>
      <c r="B194" s="393" t="s">
        <v>305</v>
      </c>
      <c r="C194" s="425">
        <f t="shared" si="79"/>
        <v>5</v>
      </c>
      <c r="D194" s="425">
        <f t="shared" ref="D194:D204" si="81">IF(D193=0,0,IF(C193=0,0,IF(C194=0,A194,C194)))</f>
        <v>5</v>
      </c>
      <c r="E194" s="428">
        <f t="shared" si="80"/>
        <v>0</v>
      </c>
      <c r="F194" s="427"/>
    </row>
    <row r="195" spans="1:6">
      <c r="A195" s="424">
        <v>6</v>
      </c>
      <c r="B195" s="393" t="s">
        <v>306</v>
      </c>
      <c r="C195" s="425">
        <f t="shared" si="79"/>
        <v>6</v>
      </c>
      <c r="D195" s="425">
        <f t="shared" si="81"/>
        <v>6</v>
      </c>
      <c r="E195" s="428">
        <f t="shared" si="80"/>
        <v>0</v>
      </c>
      <c r="F195" s="427"/>
    </row>
    <row r="196" spans="1:6">
      <c r="A196" s="424">
        <v>7</v>
      </c>
      <c r="B196" s="393" t="s">
        <v>307</v>
      </c>
      <c r="C196" s="425">
        <f t="shared" si="79"/>
        <v>7</v>
      </c>
      <c r="D196" s="425">
        <f t="shared" si="81"/>
        <v>7</v>
      </c>
      <c r="E196" s="428">
        <f t="shared" si="80"/>
        <v>0</v>
      </c>
      <c r="F196" s="427"/>
    </row>
    <row r="197" spans="1:6">
      <c r="A197" s="424">
        <v>8</v>
      </c>
      <c r="B197" s="393" t="s">
        <v>308</v>
      </c>
      <c r="C197" s="425">
        <f t="shared" si="79"/>
        <v>8</v>
      </c>
      <c r="D197" s="425">
        <f t="shared" si="81"/>
        <v>8</v>
      </c>
      <c r="E197" s="428">
        <f t="shared" si="80"/>
        <v>0</v>
      </c>
      <c r="F197" s="427"/>
    </row>
    <row r="198" spans="1:6">
      <c r="A198" s="424">
        <v>9</v>
      </c>
      <c r="B198" s="393" t="s">
        <v>309</v>
      </c>
      <c r="C198" s="425">
        <f t="shared" si="79"/>
        <v>9</v>
      </c>
      <c r="D198" s="425">
        <f t="shared" si="81"/>
        <v>9</v>
      </c>
      <c r="E198" s="428">
        <f t="shared" si="80"/>
        <v>0</v>
      </c>
      <c r="F198" s="427"/>
    </row>
    <row r="199" spans="1:6">
      <c r="A199" s="424">
        <v>10</v>
      </c>
      <c r="B199" s="393" t="s">
        <v>310</v>
      </c>
      <c r="C199" s="425">
        <f t="shared" si="79"/>
        <v>10</v>
      </c>
      <c r="D199" s="425">
        <f t="shared" si="81"/>
        <v>10</v>
      </c>
      <c r="E199" s="428">
        <f t="shared" si="80"/>
        <v>0</v>
      </c>
      <c r="F199" s="427"/>
    </row>
    <row r="200" spans="1:6">
      <c r="A200" s="424">
        <v>11</v>
      </c>
      <c r="B200" s="393" t="s">
        <v>311</v>
      </c>
      <c r="C200" s="425">
        <f t="shared" si="79"/>
        <v>11</v>
      </c>
      <c r="D200" s="425">
        <f t="shared" si="81"/>
        <v>11</v>
      </c>
      <c r="E200" s="428">
        <f t="shared" si="80"/>
        <v>0</v>
      </c>
      <c r="F200" s="427"/>
    </row>
    <row r="201" spans="1:6">
      <c r="A201" s="424">
        <v>12</v>
      </c>
      <c r="B201" s="393" t="s">
        <v>312</v>
      </c>
      <c r="C201" s="425">
        <f t="shared" si="79"/>
        <v>12</v>
      </c>
      <c r="D201" s="425">
        <f t="shared" si="81"/>
        <v>12</v>
      </c>
      <c r="E201" s="428">
        <f t="shared" si="80"/>
        <v>0</v>
      </c>
      <c r="F201" s="427"/>
    </row>
    <row r="202" spans="1:6">
      <c r="A202" s="424">
        <v>13</v>
      </c>
      <c r="B202" s="393" t="s">
        <v>313</v>
      </c>
      <c r="C202" s="425">
        <f t="shared" si="79"/>
        <v>13</v>
      </c>
      <c r="D202" s="425">
        <f t="shared" si="81"/>
        <v>13</v>
      </c>
      <c r="E202" s="428">
        <f t="shared" si="80"/>
        <v>0</v>
      </c>
      <c r="F202" s="427"/>
    </row>
    <row r="203" spans="1:6">
      <c r="A203" s="424">
        <v>14</v>
      </c>
      <c r="B203" s="393" t="s">
        <v>314</v>
      </c>
      <c r="C203" s="425">
        <f t="shared" si="79"/>
        <v>14</v>
      </c>
      <c r="D203" s="425">
        <f t="shared" si="81"/>
        <v>14</v>
      </c>
      <c r="E203" s="428">
        <f t="shared" si="80"/>
        <v>0</v>
      </c>
      <c r="F203" s="427"/>
    </row>
    <row r="204" spans="1:6">
      <c r="A204" s="424">
        <v>15</v>
      </c>
      <c r="B204" s="394" t="s">
        <v>315</v>
      </c>
      <c r="C204" s="425">
        <f t="shared" si="79"/>
        <v>15</v>
      </c>
      <c r="D204" s="425">
        <f t="shared" si="81"/>
        <v>15</v>
      </c>
      <c r="E204" s="428">
        <f t="shared" si="80"/>
        <v>0</v>
      </c>
      <c r="F204" s="427"/>
    </row>
    <row r="205" spans="1:6">
      <c r="A205" s="424"/>
      <c r="B205" s="425"/>
      <c r="C205" s="425"/>
      <c r="D205" s="425"/>
      <c r="E205" s="428">
        <f>SUM(E189:E204)</f>
        <v>0</v>
      </c>
      <c r="F205" s="427"/>
    </row>
    <row r="206" spans="1:6">
      <c r="A206" s="424"/>
      <c r="B206" s="425"/>
      <c r="C206" s="425"/>
      <c r="D206" s="407" t="s">
        <v>145</v>
      </c>
      <c r="E206" s="467" t="e">
        <f>IRR(E189:E204)</f>
        <v>#NUM!</v>
      </c>
      <c r="F206" s="468" t="str">
        <f>IF(ISERROR(E206),"N/D",E206)</f>
        <v>N/D</v>
      </c>
    </row>
    <row r="207" spans="1:6">
      <c r="A207" s="432"/>
      <c r="B207" s="433"/>
      <c r="C207" s="433"/>
      <c r="D207" s="433"/>
      <c r="E207" s="433"/>
      <c r="F207" s="434"/>
    </row>
    <row r="208" spans="1:6">
      <c r="A208" s="452"/>
      <c r="B208" s="453"/>
      <c r="C208" s="453"/>
      <c r="D208" s="453"/>
      <c r="E208" s="453"/>
      <c r="F208" s="454"/>
    </row>
    <row r="209" spans="1:12">
      <c r="A209" s="455"/>
      <c r="B209" s="456" t="s">
        <v>328</v>
      </c>
      <c r="C209" s="457">
        <f>'5'!$G$7</f>
        <v>0</v>
      </c>
      <c r="D209" s="456"/>
      <c r="E209" s="456"/>
      <c r="F209" s="458"/>
    </row>
    <row r="210" spans="1:12">
      <c r="A210" s="455"/>
      <c r="B210" s="456" t="s">
        <v>329</v>
      </c>
      <c r="C210" s="457">
        <f>'5'!$G$11</f>
        <v>0</v>
      </c>
      <c r="D210" s="456"/>
      <c r="E210" s="456"/>
      <c r="F210" s="458"/>
    </row>
    <row r="211" spans="1:12">
      <c r="A211" s="455"/>
      <c r="B211" s="456" t="s">
        <v>332</v>
      </c>
      <c r="C211" s="457">
        <f>'5'!$G$10</f>
        <v>0</v>
      </c>
      <c r="D211" s="456"/>
      <c r="E211" s="456"/>
      <c r="F211" s="459"/>
      <c r="K211" s="362"/>
      <c r="L211" s="362"/>
    </row>
    <row r="212" spans="1:12">
      <c r="A212" s="455"/>
      <c r="B212" s="456" t="s">
        <v>327</v>
      </c>
      <c r="C212" s="457">
        <f>'5'!$G$8</f>
        <v>0</v>
      </c>
      <c r="D212" s="456"/>
      <c r="E212" s="456"/>
      <c r="F212" s="458"/>
      <c r="K212" s="362"/>
      <c r="L212" s="362"/>
    </row>
    <row r="213" spans="1:12">
      <c r="A213" s="455"/>
      <c r="B213" s="456" t="s">
        <v>326</v>
      </c>
      <c r="C213" s="457">
        <f>'5'!$G$12</f>
        <v>0</v>
      </c>
      <c r="D213" s="456"/>
      <c r="E213" s="456"/>
      <c r="F213" s="459"/>
      <c r="G213" s="362"/>
      <c r="K213" s="362"/>
      <c r="L213" s="362"/>
    </row>
    <row r="214" spans="1:12">
      <c r="A214" s="455"/>
      <c r="B214" s="456" t="s">
        <v>330</v>
      </c>
      <c r="C214" s="460">
        <f>+C209+C212</f>
        <v>0</v>
      </c>
      <c r="D214" s="456"/>
      <c r="E214" s="456"/>
      <c r="F214" s="461"/>
      <c r="G214" s="614"/>
      <c r="K214" s="362"/>
      <c r="L214" s="362"/>
    </row>
    <row r="215" spans="1:12">
      <c r="A215" s="455"/>
      <c r="B215" s="456" t="s">
        <v>331</v>
      </c>
      <c r="C215" s="460">
        <f>C210-C213</f>
        <v>0</v>
      </c>
      <c r="D215" s="456"/>
      <c r="E215" s="456"/>
      <c r="F215" s="462"/>
      <c r="G215" s="362"/>
      <c r="H215" s="362"/>
      <c r="K215" s="362"/>
      <c r="L215" s="656"/>
    </row>
    <row r="216" spans="1:12">
      <c r="A216" s="455"/>
      <c r="B216" s="456"/>
      <c r="C216" s="463">
        <f>IF(C214=0,0,IF(C211=0,0,(C215/C214)^(360/C211)-1))</f>
        <v>0</v>
      </c>
      <c r="D216" s="456"/>
      <c r="E216" s="456"/>
      <c r="F216" s="458"/>
    </row>
    <row r="217" spans="1:12">
      <c r="A217" s="464"/>
      <c r="B217" s="465"/>
      <c r="C217" s="465"/>
      <c r="D217" s="465"/>
      <c r="E217" s="465"/>
      <c r="F217" s="466"/>
    </row>
    <row r="218" spans="1:12">
      <c r="A218" s="435"/>
      <c r="B218" s="436" t="s">
        <v>350</v>
      </c>
      <c r="C218" s="437">
        <f>IF(C224=0,0,(C221-C222+C223-C224)*(1-C226)/C224)</f>
        <v>0</v>
      </c>
      <c r="D218" s="438"/>
      <c r="E218" s="438"/>
      <c r="F218" s="439"/>
    </row>
    <row r="219" spans="1:12">
      <c r="A219" s="440"/>
      <c r="B219" s="441" t="s">
        <v>349</v>
      </c>
      <c r="C219" s="442">
        <f>IF(C227=0,0,C218*12/C227)</f>
        <v>0</v>
      </c>
      <c r="D219" s="209"/>
      <c r="E219" s="209"/>
      <c r="F219" s="443"/>
    </row>
    <row r="220" spans="1:12">
      <c r="A220" s="440"/>
      <c r="B220" s="209"/>
      <c r="C220" s="209"/>
      <c r="D220" s="441"/>
      <c r="E220" s="444"/>
      <c r="F220" s="443"/>
    </row>
    <row r="221" spans="1:12">
      <c r="A221" s="440"/>
      <c r="B221" s="441" t="s">
        <v>347</v>
      </c>
      <c r="C221" s="444">
        <f>'8'!$G$14</f>
        <v>0</v>
      </c>
      <c r="D221" s="209"/>
      <c r="E221" s="209"/>
      <c r="F221" s="445"/>
      <c r="G221" s="362"/>
      <c r="H221" s="362"/>
    </row>
    <row r="222" spans="1:12">
      <c r="A222" s="440"/>
      <c r="B222" s="441" t="s">
        <v>341</v>
      </c>
      <c r="C222" s="446">
        <f>'8'!$G$15</f>
        <v>0</v>
      </c>
      <c r="D222" s="209"/>
      <c r="E222" s="209"/>
      <c r="F222" s="443"/>
    </row>
    <row r="223" spans="1:12">
      <c r="A223" s="440"/>
      <c r="B223" s="441" t="s">
        <v>345</v>
      </c>
      <c r="C223" s="444">
        <f>$C$235</f>
        <v>0</v>
      </c>
      <c r="D223" s="209"/>
      <c r="E223" s="209"/>
      <c r="F223" s="443"/>
    </row>
    <row r="224" spans="1:12">
      <c r="A224" s="440"/>
      <c r="B224" s="441" t="s">
        <v>346</v>
      </c>
      <c r="C224" s="444">
        <f>$C$231</f>
        <v>0</v>
      </c>
      <c r="D224" s="209"/>
      <c r="E224" s="209"/>
      <c r="F224" s="443"/>
    </row>
    <row r="225" spans="1:6">
      <c r="A225" s="440"/>
      <c r="B225" s="441" t="s">
        <v>348</v>
      </c>
      <c r="C225" s="447">
        <f>'8'!$G$16</f>
        <v>0</v>
      </c>
      <c r="D225" s="209"/>
      <c r="E225" s="209"/>
      <c r="F225" s="443"/>
    </row>
    <row r="226" spans="1:6">
      <c r="A226" s="440"/>
      <c r="B226" s="441"/>
      <c r="C226" s="448">
        <f>C225</f>
        <v>0</v>
      </c>
      <c r="D226" s="209"/>
      <c r="E226" s="209"/>
      <c r="F226" s="443"/>
    </row>
    <row r="227" spans="1:6">
      <c r="A227" s="440"/>
      <c r="B227" s="441" t="s">
        <v>351</v>
      </c>
      <c r="C227" s="444">
        <f>'8'!$G$17</f>
        <v>0</v>
      </c>
      <c r="D227" s="209"/>
      <c r="E227" s="209"/>
      <c r="F227" s="443"/>
    </row>
    <row r="228" spans="1:6">
      <c r="A228" s="440"/>
      <c r="B228" s="441"/>
      <c r="C228" s="444"/>
      <c r="D228" s="209"/>
      <c r="E228" s="209"/>
      <c r="F228" s="443"/>
    </row>
    <row r="229" spans="1:6">
      <c r="A229" s="440"/>
      <c r="B229" s="209" t="s">
        <v>342</v>
      </c>
      <c r="C229" s="444">
        <f>'8'!G7*'8'!G8</f>
        <v>0</v>
      </c>
      <c r="D229" s="209"/>
      <c r="E229" s="209"/>
      <c r="F229" s="443"/>
    </row>
    <row r="230" spans="1:6">
      <c r="A230" s="440"/>
      <c r="B230" s="441" t="s">
        <v>343</v>
      </c>
      <c r="C230" s="444">
        <f>'8'!$G$9</f>
        <v>0</v>
      </c>
      <c r="D230" s="209"/>
      <c r="E230" s="209"/>
      <c r="F230" s="443"/>
    </row>
    <row r="231" spans="1:6">
      <c r="A231" s="440"/>
      <c r="B231" s="209" t="s">
        <v>346</v>
      </c>
      <c r="C231" s="444">
        <f>SUM(C229:C230)</f>
        <v>0</v>
      </c>
      <c r="D231" s="209"/>
      <c r="E231" s="209"/>
      <c r="F231" s="443"/>
    </row>
    <row r="232" spans="1:6">
      <c r="A232" s="440"/>
      <c r="B232" s="209"/>
      <c r="C232" s="444"/>
      <c r="D232" s="209"/>
      <c r="E232" s="209"/>
      <c r="F232" s="443"/>
    </row>
    <row r="233" spans="1:6">
      <c r="A233" s="440"/>
      <c r="B233" s="209" t="s">
        <v>344</v>
      </c>
      <c r="C233" s="444">
        <f>'8'!G7*'8'!G11</f>
        <v>0</v>
      </c>
      <c r="D233" s="209"/>
      <c r="E233" s="209"/>
      <c r="F233" s="443"/>
    </row>
    <row r="234" spans="1:6">
      <c r="A234" s="440"/>
      <c r="B234" s="441" t="s">
        <v>343</v>
      </c>
      <c r="C234" s="444">
        <f>'8'!$G$12</f>
        <v>0</v>
      </c>
      <c r="D234" s="209"/>
      <c r="E234" s="209"/>
      <c r="F234" s="443"/>
    </row>
    <row r="235" spans="1:6">
      <c r="A235" s="440"/>
      <c r="B235" s="209" t="s">
        <v>345</v>
      </c>
      <c r="C235" s="444">
        <f>C233-C234</f>
        <v>0</v>
      </c>
      <c r="D235" s="209"/>
      <c r="E235" s="209"/>
      <c r="F235" s="443"/>
    </row>
    <row r="236" spans="1:6">
      <c r="A236" s="449"/>
      <c r="B236" s="450"/>
      <c r="C236" s="450"/>
      <c r="D236" s="450"/>
      <c r="E236" s="450"/>
      <c r="F236" s="451"/>
    </row>
    <row r="237" spans="1:6">
      <c r="A237" s="419"/>
      <c r="B237" s="420" t="s">
        <v>372</v>
      </c>
      <c r="C237" s="421">
        <f>'7'!$G$8</f>
        <v>0</v>
      </c>
      <c r="D237" s="422"/>
      <c r="E237" s="422"/>
      <c r="F237" s="423"/>
    </row>
    <row r="238" spans="1:6">
      <c r="A238" s="424"/>
      <c r="B238" s="425" t="s">
        <v>373</v>
      </c>
      <c r="C238" s="426">
        <f>'7'!$G$9</f>
        <v>0</v>
      </c>
      <c r="D238" s="425"/>
      <c r="E238" s="425"/>
      <c r="F238" s="427"/>
    </row>
    <row r="239" spans="1:6">
      <c r="A239" s="424"/>
      <c r="B239" s="425" t="s">
        <v>374</v>
      </c>
      <c r="C239" s="428">
        <f>'7'!$G$10</f>
        <v>0</v>
      </c>
      <c r="D239" s="425"/>
      <c r="E239" s="425"/>
      <c r="F239" s="427"/>
    </row>
    <row r="240" spans="1:6">
      <c r="A240" s="424"/>
      <c r="B240" s="425"/>
      <c r="C240" s="429"/>
      <c r="D240" s="429"/>
      <c r="E240" s="425"/>
      <c r="F240" s="427"/>
    </row>
    <row r="241" spans="1:6">
      <c r="A241" s="424"/>
      <c r="B241" s="425"/>
      <c r="C241" s="430">
        <f>-FV(C238/12,C239,C237)</f>
        <v>0</v>
      </c>
      <c r="D241" s="425"/>
      <c r="E241" s="425"/>
      <c r="F241" s="427"/>
    </row>
    <row r="242" spans="1:6">
      <c r="A242" s="424"/>
      <c r="B242" s="425"/>
      <c r="C242" s="425"/>
      <c r="D242" s="425"/>
      <c r="E242" s="431"/>
      <c r="F242" s="427"/>
    </row>
    <row r="243" spans="1:6">
      <c r="A243" s="432"/>
      <c r="B243" s="433"/>
      <c r="C243" s="433"/>
      <c r="D243" s="433"/>
      <c r="E243" s="433"/>
      <c r="F243" s="434"/>
    </row>
    <row r="244" spans="1:6">
      <c r="A244" s="410"/>
      <c r="B244" s="411"/>
      <c r="C244" s="412">
        <f>'6'!$G$7</f>
        <v>0</v>
      </c>
      <c r="D244" s="411"/>
      <c r="E244" s="411"/>
      <c r="F244" s="413"/>
    </row>
    <row r="245" spans="1:6">
      <c r="A245" s="414"/>
      <c r="B245" s="384"/>
      <c r="C245" s="386">
        <f>'6'!$G$9</f>
        <v>0</v>
      </c>
      <c r="D245" s="384"/>
      <c r="E245" s="384"/>
      <c r="F245" s="415"/>
    </row>
    <row r="246" spans="1:6">
      <c r="A246" s="414"/>
      <c r="B246" s="384"/>
      <c r="C246" s="385">
        <f>'6'!$G$8</f>
        <v>0</v>
      </c>
      <c r="D246" s="384"/>
      <c r="E246" s="384"/>
      <c r="F246" s="415"/>
    </row>
    <row r="247" spans="1:6">
      <c r="A247" s="414"/>
      <c r="B247" s="384"/>
      <c r="C247" s="387">
        <f>'6'!$G$10</f>
        <v>0</v>
      </c>
      <c r="D247" s="384"/>
      <c r="E247" s="384"/>
      <c r="F247" s="415"/>
    </row>
    <row r="248" spans="1:6">
      <c r="A248" s="414"/>
      <c r="B248" s="384"/>
      <c r="C248" s="386">
        <f>'6'!$G$11</f>
        <v>0</v>
      </c>
      <c r="D248" s="384"/>
      <c r="E248" s="384"/>
      <c r="F248" s="415"/>
    </row>
    <row r="249" spans="1:6">
      <c r="A249" s="414"/>
      <c r="B249" s="384"/>
      <c r="C249" s="388" t="s">
        <v>378</v>
      </c>
      <c r="D249" s="388" t="s">
        <v>379</v>
      </c>
      <c r="E249" s="388" t="s">
        <v>380</v>
      </c>
      <c r="F249" s="415"/>
    </row>
    <row r="250" spans="1:6">
      <c r="A250" s="414"/>
      <c r="B250" s="389" t="s">
        <v>390</v>
      </c>
      <c r="C250" s="390">
        <f>C244*(C245/C257)</f>
        <v>0</v>
      </c>
      <c r="D250" s="390">
        <f>C250*C248</f>
        <v>0</v>
      </c>
      <c r="E250" s="390">
        <f>C250-D250</f>
        <v>0</v>
      </c>
      <c r="F250" s="415"/>
    </row>
    <row r="251" spans="1:6">
      <c r="A251" s="414"/>
      <c r="B251" s="389" t="s">
        <v>391</v>
      </c>
      <c r="C251" s="390">
        <f>C250*C246/(12/C257)</f>
        <v>0</v>
      </c>
      <c r="D251" s="390">
        <f>C251*C248</f>
        <v>0</v>
      </c>
      <c r="E251" s="390">
        <f>C251-D251</f>
        <v>0</v>
      </c>
      <c r="F251" s="415"/>
    </row>
    <row r="252" spans="1:6">
      <c r="A252" s="414"/>
      <c r="B252" s="389" t="s">
        <v>384</v>
      </c>
      <c r="C252" s="391" t="e">
        <f>EFFECT(C245,C257)</f>
        <v>#NUM!</v>
      </c>
      <c r="D252" s="391">
        <f>IF(ISERROR(C252),0,C252)</f>
        <v>0</v>
      </c>
      <c r="E252" s="384"/>
      <c r="F252" s="415"/>
    </row>
    <row r="253" spans="1:6">
      <c r="A253" s="414"/>
      <c r="B253" s="384" t="s">
        <v>377</v>
      </c>
      <c r="C253" s="384">
        <v>1</v>
      </c>
      <c r="D253" s="384"/>
      <c r="E253" s="384"/>
      <c r="F253" s="415"/>
    </row>
    <row r="254" spans="1:6">
      <c r="A254" s="414"/>
      <c r="B254" s="384" t="s">
        <v>381</v>
      </c>
      <c r="C254" s="384">
        <v>12</v>
      </c>
      <c r="D254" s="384"/>
      <c r="E254" s="384"/>
      <c r="F254" s="415"/>
    </row>
    <row r="255" spans="1:6">
      <c r="A255" s="414"/>
      <c r="B255" s="384" t="s">
        <v>382</v>
      </c>
      <c r="C255" s="384">
        <v>4</v>
      </c>
      <c r="D255" s="384"/>
      <c r="E255" s="384"/>
      <c r="F255" s="415"/>
    </row>
    <row r="256" spans="1:6">
      <c r="A256" s="414"/>
      <c r="B256" s="384" t="s">
        <v>383</v>
      </c>
      <c r="C256" s="384">
        <v>2</v>
      </c>
      <c r="D256" s="384"/>
      <c r="E256" s="384"/>
      <c r="F256" s="415"/>
    </row>
    <row r="257" spans="1:6">
      <c r="A257" s="416"/>
      <c r="B257" s="417"/>
      <c r="C257" s="417">
        <f>IF(C247=B253,C253,IF(C247=B254,C254,IF(C247=B255,C255,C256)))</f>
        <v>2</v>
      </c>
      <c r="D257" s="417"/>
      <c r="E257" s="417"/>
      <c r="F257" s="418"/>
    </row>
    <row r="258" spans="1:6">
      <c r="A258" s="657"/>
      <c r="B258" s="408" t="s">
        <v>480</v>
      </c>
      <c r="C258" s="408"/>
      <c r="D258" s="658"/>
      <c r="E258" s="658"/>
      <c r="F258" s="659"/>
    </row>
    <row r="259" spans="1:6">
      <c r="A259" s="660"/>
      <c r="B259" s="668" t="s">
        <v>463</v>
      </c>
      <c r="C259" s="669">
        <f>'9'!$G$7</f>
        <v>0</v>
      </c>
      <c r="D259" s="661"/>
      <c r="E259" s="661"/>
      <c r="F259" s="662"/>
    </row>
    <row r="260" spans="1:6">
      <c r="A260" s="660"/>
      <c r="B260" s="668" t="s">
        <v>462</v>
      </c>
      <c r="C260" s="669">
        <f>D260*100</f>
        <v>0</v>
      </c>
      <c r="D260" s="663">
        <f>'9'!$G$8</f>
        <v>0</v>
      </c>
      <c r="E260" s="661"/>
      <c r="F260" s="662"/>
    </row>
    <row r="261" spans="1:6">
      <c r="A261" s="660"/>
      <c r="B261" s="668" t="s">
        <v>469</v>
      </c>
      <c r="C261" s="669">
        <f>'9'!$G$9</f>
        <v>0</v>
      </c>
      <c r="D261" s="661"/>
      <c r="E261" s="661"/>
      <c r="F261" s="662"/>
    </row>
    <row r="262" spans="1:6">
      <c r="A262" s="660"/>
      <c r="B262" s="668" t="s">
        <v>470</v>
      </c>
      <c r="C262" s="669">
        <f>'9'!$G$10</f>
        <v>0</v>
      </c>
      <c r="D262" s="661"/>
      <c r="E262" s="661"/>
      <c r="F262" s="662"/>
    </row>
    <row r="263" spans="1:6">
      <c r="A263" s="660"/>
      <c r="B263" s="668" t="s">
        <v>471</v>
      </c>
      <c r="C263" s="669">
        <f>'9'!$G$11</f>
        <v>0</v>
      </c>
      <c r="D263" s="664">
        <f>C263^2</f>
        <v>0</v>
      </c>
      <c r="E263" s="661"/>
      <c r="F263" s="662"/>
    </row>
    <row r="264" spans="1:6">
      <c r="A264" s="660"/>
      <c r="B264" s="668" t="s">
        <v>479</v>
      </c>
      <c r="C264" s="670" t="e">
        <f>IF(C268="","",C262*C267-C261*C271*C268)</f>
        <v>#DIV/0!</v>
      </c>
      <c r="D264" s="661"/>
      <c r="E264" s="661"/>
      <c r="F264" s="662"/>
    </row>
    <row r="265" spans="1:6">
      <c r="A265" s="660"/>
      <c r="B265" s="668" t="s">
        <v>445</v>
      </c>
      <c r="C265" s="671" t="e">
        <f>IF(C263="","",C275/C276)</f>
        <v>#DIV/0!</v>
      </c>
      <c r="D265" s="661"/>
      <c r="E265" s="661"/>
      <c r="F265" s="662"/>
    </row>
    <row r="266" spans="1:6">
      <c r="A266" s="660"/>
      <c r="B266" s="668" t="s">
        <v>447</v>
      </c>
      <c r="C266" s="671" t="e">
        <f>IF(C265="","",C265-C276)</f>
        <v>#DIV/0!</v>
      </c>
      <c r="D266" s="661"/>
      <c r="E266" s="661"/>
      <c r="F266" s="662"/>
    </row>
    <row r="267" spans="1:6">
      <c r="A267" s="660"/>
      <c r="B267" s="668" t="s">
        <v>449</v>
      </c>
      <c r="C267" s="671" t="e">
        <f>IF(C265="","",NORMSDIST(C265))</f>
        <v>#DIV/0!</v>
      </c>
      <c r="D267" s="661"/>
      <c r="E267" s="661"/>
      <c r="F267" s="662"/>
    </row>
    <row r="268" spans="1:6">
      <c r="A268" s="660"/>
      <c r="B268" s="668" t="s">
        <v>451</v>
      </c>
      <c r="C268" s="671" t="e">
        <f>IF(C266="","",NORMSDIST(C266))</f>
        <v>#DIV/0!</v>
      </c>
      <c r="D268" s="661"/>
      <c r="E268" s="661"/>
      <c r="F268" s="662"/>
    </row>
    <row r="269" spans="1:6">
      <c r="A269" s="660"/>
      <c r="B269" s="668" t="s">
        <v>453</v>
      </c>
      <c r="C269" s="671" t="e">
        <f>IF(C267="","",1-C267)</f>
        <v>#DIV/0!</v>
      </c>
      <c r="D269" s="661"/>
      <c r="E269" s="661"/>
      <c r="F269" s="662"/>
    </row>
    <row r="270" spans="1:6">
      <c r="A270" s="660"/>
      <c r="B270" s="668" t="s">
        <v>454</v>
      </c>
      <c r="C270" s="671" t="e">
        <f>IF(C268="","",1-C268)</f>
        <v>#DIV/0!</v>
      </c>
      <c r="D270" s="661"/>
      <c r="E270" s="661"/>
      <c r="F270" s="662"/>
    </row>
    <row r="271" spans="1:6">
      <c r="A271" s="660"/>
      <c r="B271" s="668" t="s">
        <v>455</v>
      </c>
      <c r="C271" s="671">
        <f>IF(C260="","",EXP(-C260*C259/365))</f>
        <v>1</v>
      </c>
      <c r="D271" s="661"/>
      <c r="E271" s="661"/>
      <c r="F271" s="662"/>
    </row>
    <row r="272" spans="1:6">
      <c r="A272" s="660"/>
      <c r="B272" s="668" t="s">
        <v>444</v>
      </c>
      <c r="C272" s="671">
        <f>IF(C259="","",C259/365)</f>
        <v>0</v>
      </c>
      <c r="D272" s="661"/>
      <c r="E272" s="661"/>
      <c r="F272" s="662"/>
    </row>
    <row r="273" spans="1:6">
      <c r="A273" s="660"/>
      <c r="B273" s="668" t="s">
        <v>446</v>
      </c>
      <c r="C273" s="671" t="e">
        <f>IF(C262="","",LN(C262/C261))</f>
        <v>#DIV/0!</v>
      </c>
      <c r="D273" s="661"/>
      <c r="E273" s="661"/>
      <c r="F273" s="662"/>
    </row>
    <row r="274" spans="1:6">
      <c r="A274" s="660"/>
      <c r="B274" s="668" t="s">
        <v>448</v>
      </c>
      <c r="C274" s="671">
        <f>IF(C260="","",(C260+0.5*D263)*C259/365)</f>
        <v>0</v>
      </c>
      <c r="D274" s="661"/>
      <c r="E274" s="661"/>
      <c r="F274" s="662"/>
    </row>
    <row r="275" spans="1:6">
      <c r="A275" s="660"/>
      <c r="B275" s="668" t="s">
        <v>450</v>
      </c>
      <c r="C275" s="671" t="e">
        <f>IF(C273="","",C273+(C260+D263/2)*C272)</f>
        <v>#DIV/0!</v>
      </c>
      <c r="D275" s="661"/>
      <c r="E275" s="661"/>
      <c r="F275" s="662"/>
    </row>
    <row r="276" spans="1:6">
      <c r="A276" s="660"/>
      <c r="B276" s="668" t="s">
        <v>452</v>
      </c>
      <c r="C276" s="671">
        <f>IF(C263="","",C263*C272^0.5)</f>
        <v>0</v>
      </c>
      <c r="D276" s="661"/>
      <c r="E276" s="661"/>
      <c r="F276" s="662"/>
    </row>
    <row r="277" spans="1:6">
      <c r="A277" s="665"/>
      <c r="B277" s="409"/>
      <c r="C277" s="666"/>
      <c r="D277" s="666"/>
      <c r="E277" s="666"/>
      <c r="F277" s="667"/>
    </row>
    <row r="278" spans="1:6">
      <c r="A278" s="410"/>
      <c r="B278" s="672" t="s">
        <v>483</v>
      </c>
      <c r="C278" s="672"/>
      <c r="D278" s="411"/>
      <c r="E278" s="411"/>
      <c r="F278" s="413"/>
    </row>
    <row r="279" spans="1:6">
      <c r="A279" s="414"/>
      <c r="B279" s="673" t="s">
        <v>463</v>
      </c>
      <c r="C279" s="674">
        <f>'9'!$G$16</f>
        <v>0</v>
      </c>
      <c r="D279" s="384"/>
      <c r="E279" s="384"/>
      <c r="F279" s="415"/>
    </row>
    <row r="280" spans="1:6">
      <c r="A280" s="414"/>
      <c r="B280" s="673" t="s">
        <v>462</v>
      </c>
      <c r="C280" s="674">
        <f>D280*100</f>
        <v>0</v>
      </c>
      <c r="D280" s="675">
        <f>'9'!$G$17</f>
        <v>0</v>
      </c>
      <c r="E280" s="384"/>
      <c r="F280" s="415"/>
    </row>
    <row r="281" spans="1:6">
      <c r="A281" s="414"/>
      <c r="B281" s="673" t="s">
        <v>469</v>
      </c>
      <c r="C281" s="674">
        <f>'9'!$G$18</f>
        <v>0</v>
      </c>
      <c r="D281" s="384"/>
      <c r="E281" s="384"/>
      <c r="F281" s="415"/>
    </row>
    <row r="282" spans="1:6">
      <c r="A282" s="414"/>
      <c r="B282" s="673" t="s">
        <v>470</v>
      </c>
      <c r="C282" s="674">
        <f>'9'!$G$19</f>
        <v>0</v>
      </c>
      <c r="D282" s="384"/>
      <c r="E282" s="384"/>
      <c r="F282" s="415"/>
    </row>
    <row r="283" spans="1:6">
      <c r="A283" s="414"/>
      <c r="B283" s="673" t="s">
        <v>471</v>
      </c>
      <c r="C283" s="674">
        <f>'9'!$G$20</f>
        <v>0</v>
      </c>
      <c r="D283" s="676">
        <f>C283^2</f>
        <v>0</v>
      </c>
      <c r="E283" s="384"/>
      <c r="F283" s="415"/>
    </row>
    <row r="284" spans="1:6">
      <c r="A284" s="414"/>
      <c r="B284" s="673" t="s">
        <v>479</v>
      </c>
      <c r="C284" s="677" t="e">
        <f>IF(C283="","",C281*C291*C290-C282*C289)</f>
        <v>#DIV/0!</v>
      </c>
      <c r="D284" s="384"/>
      <c r="E284" s="384"/>
      <c r="F284" s="415"/>
    </row>
    <row r="285" spans="1:6">
      <c r="A285" s="414"/>
      <c r="B285" s="673" t="s">
        <v>445</v>
      </c>
      <c r="C285" s="678" t="e">
        <f>IF(C283="","",C295/C296)</f>
        <v>#DIV/0!</v>
      </c>
      <c r="D285" s="384"/>
      <c r="E285" s="384"/>
      <c r="F285" s="415"/>
    </row>
    <row r="286" spans="1:6">
      <c r="A286" s="414"/>
      <c r="B286" s="673" t="s">
        <v>447</v>
      </c>
      <c r="C286" s="678" t="e">
        <f>IF(C285="","",C285-C296)</f>
        <v>#DIV/0!</v>
      </c>
      <c r="D286" s="384"/>
      <c r="E286" s="384"/>
      <c r="F286" s="415"/>
    </row>
    <row r="287" spans="1:6">
      <c r="A287" s="414"/>
      <c r="B287" s="673" t="s">
        <v>449</v>
      </c>
      <c r="C287" s="678" t="e">
        <f>IF(C285="","",NORMSDIST(C285))</f>
        <v>#DIV/0!</v>
      </c>
      <c r="D287" s="384"/>
      <c r="E287" s="384"/>
      <c r="F287" s="415"/>
    </row>
    <row r="288" spans="1:6">
      <c r="A288" s="414"/>
      <c r="B288" s="673" t="s">
        <v>451</v>
      </c>
      <c r="C288" s="678" t="e">
        <f>IF(C286="","",NORMSDIST(C286))</f>
        <v>#DIV/0!</v>
      </c>
      <c r="D288" s="384"/>
      <c r="E288" s="384"/>
      <c r="F288" s="415"/>
    </row>
    <row r="289" spans="1:6">
      <c r="A289" s="414"/>
      <c r="B289" s="673" t="s">
        <v>453</v>
      </c>
      <c r="C289" s="678" t="e">
        <f>IF(C287="","",1-C287)</f>
        <v>#DIV/0!</v>
      </c>
      <c r="D289" s="384"/>
      <c r="E289" s="384"/>
      <c r="F289" s="415"/>
    </row>
    <row r="290" spans="1:6">
      <c r="A290" s="414"/>
      <c r="B290" s="673" t="s">
        <v>454</v>
      </c>
      <c r="C290" s="678" t="e">
        <f>IF(C288="","",1-C288)</f>
        <v>#DIV/0!</v>
      </c>
      <c r="D290" s="384"/>
      <c r="E290" s="384"/>
      <c r="F290" s="415"/>
    </row>
    <row r="291" spans="1:6">
      <c r="A291" s="414"/>
      <c r="B291" s="673" t="s">
        <v>455</v>
      </c>
      <c r="C291" s="678">
        <f>IF(C280="","",EXP(-C280*C279/365))</f>
        <v>1</v>
      </c>
      <c r="D291" s="384"/>
      <c r="E291" s="384"/>
      <c r="F291" s="415"/>
    </row>
    <row r="292" spans="1:6">
      <c r="A292" s="414"/>
      <c r="B292" s="673" t="s">
        <v>444</v>
      </c>
      <c r="C292" s="678">
        <f>IF(C279="","",C279/365)</f>
        <v>0</v>
      </c>
      <c r="D292" s="384"/>
      <c r="E292" s="384"/>
      <c r="F292" s="415"/>
    </row>
    <row r="293" spans="1:6">
      <c r="A293" s="414"/>
      <c r="B293" s="673" t="s">
        <v>446</v>
      </c>
      <c r="C293" s="678" t="e">
        <f>IF(C282="","",LN(C282/C281))</f>
        <v>#DIV/0!</v>
      </c>
      <c r="D293" s="384"/>
      <c r="E293" s="384"/>
      <c r="F293" s="415"/>
    </row>
    <row r="294" spans="1:6">
      <c r="A294" s="414"/>
      <c r="B294" s="673" t="s">
        <v>448</v>
      </c>
      <c r="C294" s="678">
        <f>IF(C279="","",(C280+0.5*D283)*C279/365)</f>
        <v>0</v>
      </c>
      <c r="D294" s="384"/>
      <c r="E294" s="384"/>
      <c r="F294" s="415"/>
    </row>
    <row r="295" spans="1:6">
      <c r="A295" s="414"/>
      <c r="B295" s="673" t="s">
        <v>450</v>
      </c>
      <c r="C295" s="678" t="e">
        <f>IF(C293="","",C293+(C280+D283/2)*C292)</f>
        <v>#DIV/0!</v>
      </c>
      <c r="D295" s="384"/>
      <c r="E295" s="384"/>
      <c r="F295" s="415"/>
    </row>
    <row r="296" spans="1:6">
      <c r="A296" s="414"/>
      <c r="B296" s="673" t="s">
        <v>452</v>
      </c>
      <c r="C296" s="678">
        <f>IF(C283="","",C283*C292^0.5)</f>
        <v>0</v>
      </c>
      <c r="D296" s="384"/>
      <c r="E296" s="384"/>
      <c r="F296" s="415"/>
    </row>
    <row r="297" spans="1:6">
      <c r="A297" s="416"/>
      <c r="B297" s="679"/>
      <c r="C297" s="417"/>
      <c r="D297" s="417"/>
      <c r="E297" s="417"/>
      <c r="F297" s="418"/>
    </row>
  </sheetData>
  <sheetProtection sheet="1" objects="1" scenarios="1"/>
  <mergeCells count="2">
    <mergeCell ref="B4:B6"/>
    <mergeCell ref="B8:B10"/>
  </mergeCells>
  <phoneticPr fontId="2" type="noConversion"/>
  <dataValidations count="2">
    <dataValidation type="whole" allowBlank="1" showInputMessage="1" showErrorMessage="1" sqref="C246">
      <formula1>1</formula1>
      <formula2>100</formula2>
    </dataValidation>
    <dataValidation allowBlank="1" showInputMessage="1" showErrorMessage="1" errorTitle="INTRODUCIR" error="anual_x000a_semestral_x000a_trimestral_x000a_vencimiento" sqref="C247"/>
  </dataValidations>
  <pageMargins left="0.75" right="0.75" top="1" bottom="1" header="0" footer="0"/>
  <pageSetup paperSize="9" orientation="portrait" r:id="rId1"/>
  <headerFooter alignWithMargins="0"/>
  <ignoredErrors>
    <ignoredError sqref="L9:L13 L17 L15 L14 L16 M9:P16 D27:H27 D160" formula="1"/>
    <ignoredError sqref="H170:J17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AU259"/>
  <sheetViews>
    <sheetView showGridLines="0" showRowColHeaders="0" showZeros="0" showOutlineSymbols="0" workbookViewId="0">
      <pane xSplit="5" ySplit="6" topLeftCell="F7" activePane="bottomRight" state="frozen"/>
      <selection pane="topRight" activeCell="E1" sqref="E1"/>
      <selection pane="bottomLeft" activeCell="A5" sqref="A5"/>
      <selection pane="bottomRight" activeCell="A7" sqref="A7:A61"/>
    </sheetView>
  </sheetViews>
  <sheetFormatPr baseColWidth="10" defaultRowHeight="12.75"/>
  <cols>
    <col min="1" max="1" width="11.42578125" hidden="1" customWidth="1"/>
    <col min="2" max="2" width="3.7109375" style="33" customWidth="1"/>
    <col min="3" max="3" width="2.42578125" style="33" customWidth="1"/>
    <col min="4" max="4" width="4.7109375" style="33" customWidth="1"/>
    <col min="5" max="5" width="28.28515625" style="33" customWidth="1"/>
    <col min="6" max="6" width="0.85546875" style="33" customWidth="1"/>
    <col min="7" max="7" width="15.7109375" style="33" customWidth="1"/>
    <col min="8" max="8" width="0.85546875" style="33" customWidth="1"/>
    <col min="9" max="9" width="15.7109375" style="33" customWidth="1"/>
    <col min="10" max="10" width="0.85546875" style="33" customWidth="1"/>
    <col min="11" max="11" width="15.7109375" style="33" customWidth="1"/>
    <col min="12" max="12" width="0.85546875" style="33" customWidth="1"/>
    <col min="13" max="13" width="15.7109375" style="33" customWidth="1"/>
    <col min="14" max="14" width="0.85546875" style="33" customWidth="1"/>
    <col min="15" max="15" width="15.7109375" style="33" customWidth="1"/>
    <col min="16" max="16" width="2.42578125" style="33" customWidth="1"/>
    <col min="17" max="21" width="11.140625" style="33" customWidth="1"/>
    <col min="22" max="22" width="5" style="33" customWidth="1"/>
    <col min="23" max="23" width="11.140625" style="33" hidden="1" customWidth="1"/>
    <col min="24" max="24" width="2.5703125" style="33" customWidth="1"/>
    <col min="25" max="27" width="11.140625" style="33" customWidth="1"/>
    <col min="28" max="28" width="12.28515625" style="33" customWidth="1"/>
    <col min="29" max="36" width="11.42578125" style="33"/>
    <col min="37" max="37" width="3.7109375" style="33" customWidth="1"/>
    <col min="38" max="41" width="0" style="33" hidden="1" customWidth="1"/>
    <col min="42" max="42" width="4.140625" style="33" customWidth="1"/>
    <col min="43" max="47" width="11.42578125" style="33"/>
  </cols>
  <sheetData>
    <row r="1" spans="2:47" ht="5.0999999999999996" customHeight="1" thickBot="1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</row>
    <row r="2" spans="2:47" ht="24.75" customHeight="1" thickTop="1" thickBot="1">
      <c r="B2" s="149"/>
      <c r="C2" s="45"/>
      <c r="D2" s="83"/>
      <c r="E2" s="762" t="s">
        <v>271</v>
      </c>
      <c r="F2" s="762"/>
      <c r="G2" s="762"/>
      <c r="H2" s="762"/>
      <c r="I2" s="761" t="s">
        <v>457</v>
      </c>
      <c r="J2" s="761"/>
      <c r="K2" s="761"/>
      <c r="L2" s="761"/>
      <c r="M2" s="761"/>
      <c r="N2" s="234"/>
      <c r="O2" s="234"/>
      <c r="P2" s="55"/>
      <c r="Q2" s="149"/>
      <c r="R2" s="149"/>
      <c r="S2" s="149"/>
      <c r="T2" s="149"/>
      <c r="U2" s="149"/>
      <c r="V2" s="149" t="s">
        <v>79</v>
      </c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</row>
    <row r="3" spans="2:47" ht="9.9499999999999993" customHeight="1" thickTop="1" thickBot="1">
      <c r="B3" s="149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58"/>
      <c r="R3" s="149"/>
      <c r="S3" s="149"/>
      <c r="T3" s="149"/>
      <c r="U3" s="149"/>
      <c r="V3" s="150"/>
      <c r="W3" s="151"/>
      <c r="X3" s="152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</row>
    <row r="4" spans="2:47" ht="15" customHeight="1" thickTop="1" thickBot="1">
      <c r="B4" s="149"/>
      <c r="C4" s="40"/>
      <c r="D4" s="759" t="s">
        <v>239</v>
      </c>
      <c r="E4" s="760"/>
      <c r="F4" s="56"/>
      <c r="G4" s="763" t="s">
        <v>301</v>
      </c>
      <c r="H4" s="764"/>
      <c r="I4" s="764"/>
      <c r="J4" s="764"/>
      <c r="K4" s="764"/>
      <c r="L4" s="764"/>
      <c r="M4" s="765"/>
      <c r="N4" s="41"/>
      <c r="O4" s="41"/>
      <c r="P4" s="41"/>
      <c r="Q4" s="158"/>
      <c r="R4" s="149"/>
      <c r="S4" s="149"/>
      <c r="T4" s="149"/>
      <c r="U4" s="149"/>
      <c r="V4" s="153"/>
      <c r="W4" s="154"/>
      <c r="X4" s="155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</row>
    <row r="5" spans="2:47" ht="5.0999999999999996" customHeight="1" thickTop="1" thickBot="1">
      <c r="B5" s="149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158"/>
      <c r="R5" s="149"/>
      <c r="S5" s="149"/>
      <c r="T5" s="149"/>
      <c r="U5" s="149"/>
      <c r="V5" s="153"/>
      <c r="W5" s="154"/>
      <c r="X5" s="155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</row>
    <row r="6" spans="2:47" s="33" customFormat="1" ht="15.95" customHeight="1" thickTop="1" thickBot="1">
      <c r="B6" s="149"/>
      <c r="C6" s="79"/>
      <c r="D6" s="759" t="s">
        <v>269</v>
      </c>
      <c r="E6" s="760"/>
      <c r="F6" s="65"/>
      <c r="G6" s="293"/>
      <c r="H6" s="137"/>
      <c r="I6" s="311" t="str">
        <f>IF(G6=0,"&lt;  Pon el importe de la inversión, ES IMPRESCINDIBLE","")</f>
        <v>&lt;  Pon el importe de la inversión, ES IMPRESCINDIBLE</v>
      </c>
      <c r="J6" s="106"/>
      <c r="K6" s="106"/>
      <c r="L6" s="106"/>
      <c r="M6" s="106"/>
      <c r="N6" s="106"/>
      <c r="O6" s="106"/>
      <c r="P6" s="65"/>
      <c r="Q6" s="158"/>
      <c r="R6" s="149"/>
      <c r="S6" s="149"/>
      <c r="T6" s="149"/>
      <c r="U6" s="149"/>
      <c r="V6" s="153"/>
      <c r="W6" s="154"/>
      <c r="X6" s="155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</row>
    <row r="7" spans="2:47" s="33" customFormat="1" ht="15" customHeight="1" thickTop="1" thickBot="1">
      <c r="B7" s="149"/>
      <c r="C7" s="40"/>
      <c r="D7" s="142"/>
      <c r="E7" s="134"/>
      <c r="F7" s="84"/>
      <c r="G7" s="140"/>
      <c r="H7" s="141"/>
      <c r="I7" s="106"/>
      <c r="J7" s="106"/>
      <c r="K7" s="106"/>
      <c r="L7" s="106"/>
      <c r="M7" s="106"/>
      <c r="N7" s="106"/>
      <c r="O7" s="106"/>
      <c r="P7" s="41"/>
      <c r="Q7" s="158"/>
      <c r="R7" s="149"/>
      <c r="S7" s="149"/>
      <c r="T7" s="149"/>
      <c r="U7" s="149"/>
      <c r="V7" s="153"/>
      <c r="W7" s="154"/>
      <c r="X7" s="155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</row>
    <row r="8" spans="2:47" s="33" customFormat="1" ht="18" customHeight="1" thickBot="1">
      <c r="B8" s="149"/>
      <c r="C8" s="40"/>
      <c r="D8" s="331" t="s">
        <v>120</v>
      </c>
      <c r="E8" s="300" t="s">
        <v>119</v>
      </c>
      <c r="F8" s="84"/>
      <c r="G8" s="340" t="s">
        <v>284</v>
      </c>
      <c r="H8" s="109"/>
      <c r="I8" s="106"/>
      <c r="J8" s="106"/>
      <c r="K8" s="106"/>
      <c r="L8" s="106"/>
      <c r="M8" s="106"/>
      <c r="N8" s="106"/>
      <c r="O8" s="106"/>
      <c r="P8" s="41"/>
      <c r="Q8" s="158"/>
      <c r="R8" s="149"/>
      <c r="S8" s="149"/>
      <c r="T8" s="149"/>
      <c r="U8" s="149"/>
      <c r="V8" s="153"/>
      <c r="W8" s="154"/>
      <c r="X8" s="155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</row>
    <row r="9" spans="2:47" s="33" customFormat="1" ht="18" customHeight="1">
      <c r="B9" s="149"/>
      <c r="C9" s="79"/>
      <c r="D9" s="332" t="s">
        <v>113</v>
      </c>
      <c r="E9" s="301" t="s">
        <v>112</v>
      </c>
      <c r="F9" s="101"/>
      <c r="G9" s="295"/>
      <c r="H9" s="108"/>
      <c r="I9" s="311" t="str">
        <f>IF(G9=0,"&lt;  Pon el flujo de caja, ES IMPRESCINDIBLE","")</f>
        <v>&lt;  Pon el flujo de caja, ES IMPRESCINDIBLE</v>
      </c>
      <c r="J9" s="106"/>
      <c r="K9" s="106"/>
      <c r="L9" s="106"/>
      <c r="M9" s="106"/>
      <c r="N9" s="106"/>
      <c r="O9" s="106"/>
      <c r="P9" s="100"/>
      <c r="Q9" s="158"/>
      <c r="R9" s="149"/>
      <c r="S9" s="149"/>
      <c r="T9" s="149"/>
      <c r="U9" s="149"/>
      <c r="V9" s="153"/>
      <c r="W9" s="154"/>
      <c r="X9" s="155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</row>
    <row r="10" spans="2:47" s="33" customFormat="1" ht="18" customHeight="1">
      <c r="B10" s="149"/>
      <c r="C10" s="79"/>
      <c r="D10" s="333" t="s">
        <v>84</v>
      </c>
      <c r="E10" s="302" t="s">
        <v>82</v>
      </c>
      <c r="F10" s="101"/>
      <c r="G10" s="296"/>
      <c r="H10" s="108"/>
      <c r="I10" s="124" t="str">
        <f>IF(G9=0,"",IF(G10=0,"&lt;  Pon el flujo de caja, ES IMPRESCINDIBLE",""))</f>
        <v/>
      </c>
      <c r="J10" s="106"/>
      <c r="K10" s="106"/>
      <c r="L10" s="106"/>
      <c r="M10" s="106"/>
      <c r="N10" s="106"/>
      <c r="O10" s="106"/>
      <c r="P10" s="100"/>
      <c r="Q10" s="158"/>
      <c r="R10" s="149"/>
      <c r="S10" s="149"/>
      <c r="T10" s="149"/>
      <c r="U10" s="149"/>
      <c r="V10" s="153"/>
      <c r="W10" s="154"/>
      <c r="X10" s="155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</row>
    <row r="11" spans="2:47" s="33" customFormat="1" ht="18" customHeight="1">
      <c r="B11" s="149"/>
      <c r="C11" s="79"/>
      <c r="D11" s="333" t="s">
        <v>87</v>
      </c>
      <c r="E11" s="302" t="s">
        <v>83</v>
      </c>
      <c r="F11" s="101"/>
      <c r="G11" s="296"/>
      <c r="H11" s="108"/>
      <c r="I11" s="124" t="str">
        <f t="shared" ref="I11:I13" si="0">IF(G10=0,"",IF(G11=0,"&lt;  Pon el flujo de caja, ES IMPRESCINDIBLE",""))</f>
        <v/>
      </c>
      <c r="J11" s="106"/>
      <c r="K11" s="106"/>
      <c r="L11" s="106"/>
      <c r="M11" s="106"/>
      <c r="N11" s="106"/>
      <c r="O11" s="106"/>
      <c r="P11" s="100"/>
      <c r="Q11" s="158"/>
      <c r="R11" s="149"/>
      <c r="S11" s="149"/>
      <c r="T11" s="149"/>
      <c r="U11" s="149"/>
      <c r="V11" s="153"/>
      <c r="W11" s="154"/>
      <c r="X11" s="155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</row>
    <row r="12" spans="2:47" s="33" customFormat="1" ht="18" customHeight="1">
      <c r="B12" s="149"/>
      <c r="C12" s="79"/>
      <c r="D12" s="333" t="s">
        <v>85</v>
      </c>
      <c r="E12" s="302" t="s">
        <v>88</v>
      </c>
      <c r="F12" s="101"/>
      <c r="G12" s="296"/>
      <c r="H12" s="108"/>
      <c r="I12" s="124" t="str">
        <f t="shared" si="0"/>
        <v/>
      </c>
      <c r="J12" s="106"/>
      <c r="K12" s="106"/>
      <c r="L12" s="106"/>
      <c r="M12" s="106"/>
      <c r="N12" s="106"/>
      <c r="O12" s="106"/>
      <c r="P12" s="100"/>
      <c r="Q12" s="158"/>
      <c r="R12" s="149"/>
      <c r="S12" s="149"/>
      <c r="T12" s="149"/>
      <c r="U12" s="149"/>
      <c r="V12" s="153"/>
      <c r="W12" s="154"/>
      <c r="X12" s="155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</row>
    <row r="13" spans="2:47" s="33" customFormat="1" ht="18" customHeight="1" thickBot="1">
      <c r="B13" s="149"/>
      <c r="C13" s="79"/>
      <c r="D13" s="334" t="s">
        <v>86</v>
      </c>
      <c r="E13" s="303" t="s">
        <v>89</v>
      </c>
      <c r="F13" s="101"/>
      <c r="G13" s="297"/>
      <c r="H13" s="108"/>
      <c r="I13" s="124" t="str">
        <f t="shared" si="0"/>
        <v/>
      </c>
      <c r="J13" s="106"/>
      <c r="K13" s="106"/>
      <c r="L13" s="106"/>
      <c r="M13" s="106"/>
      <c r="N13" s="106"/>
      <c r="O13" s="106"/>
      <c r="P13" s="100"/>
      <c r="Q13" s="158"/>
      <c r="R13" s="149"/>
      <c r="S13" s="149"/>
      <c r="T13" s="149"/>
      <c r="U13" s="149"/>
      <c r="V13" s="153"/>
      <c r="W13" s="154"/>
      <c r="X13" s="155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</row>
    <row r="14" spans="2:47" s="33" customFormat="1" ht="5.0999999999999996" customHeight="1" thickBot="1">
      <c r="B14" s="149"/>
      <c r="C14" s="79"/>
      <c r="D14" s="104"/>
      <c r="E14" s="133"/>
      <c r="F14" s="101"/>
      <c r="G14" s="106"/>
      <c r="H14" s="109"/>
      <c r="I14" s="106"/>
      <c r="J14" s="106"/>
      <c r="K14" s="106"/>
      <c r="L14" s="106"/>
      <c r="M14" s="106"/>
      <c r="N14" s="106"/>
      <c r="O14" s="106"/>
      <c r="P14" s="100"/>
      <c r="Q14" s="158"/>
      <c r="R14" s="149"/>
      <c r="S14" s="149"/>
      <c r="T14" s="149"/>
      <c r="U14" s="149"/>
      <c r="V14" s="153"/>
      <c r="W14" s="154"/>
      <c r="X14" s="155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</row>
    <row r="15" spans="2:47" s="33" customFormat="1" ht="18" customHeight="1" thickBot="1">
      <c r="B15" s="149"/>
      <c r="C15" s="79"/>
      <c r="D15" s="335" t="s">
        <v>121</v>
      </c>
      <c r="E15" s="299" t="s">
        <v>122</v>
      </c>
      <c r="F15" s="101"/>
      <c r="G15" s="304">
        <f>calculos!D138</f>
        <v>0</v>
      </c>
      <c r="H15" s="108">
        <f>calculos!E138</f>
        <v>0</v>
      </c>
      <c r="I15" s="106"/>
      <c r="J15" s="106"/>
      <c r="K15" s="106"/>
      <c r="L15" s="106"/>
      <c r="M15" s="106"/>
      <c r="N15" s="106"/>
      <c r="O15" s="106"/>
      <c r="P15" s="100"/>
      <c r="Q15" s="158"/>
      <c r="R15" s="149"/>
      <c r="S15" s="149"/>
      <c r="T15" s="149"/>
      <c r="U15" s="149"/>
      <c r="V15" s="153"/>
      <c r="W15" s="154"/>
      <c r="X15" s="155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</row>
    <row r="16" spans="2:47" s="33" customFormat="1" ht="5.0999999999999996" customHeight="1" thickBot="1">
      <c r="B16" s="149"/>
      <c r="C16" s="79"/>
      <c r="D16" s="104"/>
      <c r="E16" s="105"/>
      <c r="F16" s="101"/>
      <c r="G16" s="106"/>
      <c r="H16" s="107"/>
      <c r="I16" s="106"/>
      <c r="J16" s="106"/>
      <c r="K16" s="106"/>
      <c r="L16" s="106"/>
      <c r="M16" s="106"/>
      <c r="N16" s="106"/>
      <c r="O16" s="106"/>
      <c r="P16" s="100"/>
      <c r="Q16" s="158"/>
      <c r="R16" s="149"/>
      <c r="S16" s="149"/>
      <c r="T16" s="149"/>
      <c r="U16" s="149"/>
      <c r="V16" s="153"/>
      <c r="W16" s="154"/>
      <c r="X16" s="155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</row>
    <row r="17" spans="2:47" s="33" customFormat="1" ht="18" customHeight="1" thickBot="1">
      <c r="B17" s="149"/>
      <c r="C17" s="79"/>
      <c r="D17" s="335" t="s">
        <v>151</v>
      </c>
      <c r="E17" s="299" t="s">
        <v>152</v>
      </c>
      <c r="F17" s="101"/>
      <c r="G17" s="304">
        <f>calculos!D143</f>
        <v>0</v>
      </c>
      <c r="H17" s="108">
        <f>calculos!E143</f>
        <v>0</v>
      </c>
      <c r="I17" s="106"/>
      <c r="J17" s="106"/>
      <c r="K17" s="106"/>
      <c r="L17" s="106"/>
      <c r="M17" s="106"/>
      <c r="N17" s="106"/>
      <c r="O17" s="106"/>
      <c r="P17" s="100"/>
      <c r="Q17" s="158"/>
      <c r="R17" s="149"/>
      <c r="S17" s="149"/>
      <c r="T17" s="149"/>
      <c r="U17" s="149"/>
      <c r="V17" s="153"/>
      <c r="W17" s="154"/>
      <c r="X17" s="155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</row>
    <row r="18" spans="2:47" s="33" customFormat="1" ht="15" customHeight="1" thickBot="1">
      <c r="B18" s="149"/>
      <c r="C18" s="79"/>
      <c r="D18" s="104"/>
      <c r="E18" s="105"/>
      <c r="F18" s="101"/>
      <c r="G18" s="106"/>
      <c r="H18" s="107"/>
      <c r="I18" s="106"/>
      <c r="J18" s="107"/>
      <c r="K18" s="106"/>
      <c r="L18" s="107"/>
      <c r="M18" s="106"/>
      <c r="N18" s="107"/>
      <c r="O18" s="106"/>
      <c r="P18" s="65"/>
      <c r="Q18" s="158"/>
      <c r="R18" s="149"/>
      <c r="S18" s="149"/>
      <c r="T18" s="149"/>
      <c r="U18" s="149"/>
      <c r="V18" s="153"/>
      <c r="W18" s="154"/>
      <c r="X18" s="155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</row>
    <row r="19" spans="2:47" s="33" customFormat="1" ht="18" customHeight="1">
      <c r="B19" s="149"/>
      <c r="C19" s="79"/>
      <c r="D19" s="143"/>
      <c r="E19" s="306" t="s">
        <v>160</v>
      </c>
      <c r="F19" s="101"/>
      <c r="G19" s="106"/>
      <c r="H19" s="107"/>
      <c r="I19" s="106"/>
      <c r="J19" s="107"/>
      <c r="K19" s="106"/>
      <c r="L19" s="107"/>
      <c r="M19" s="106"/>
      <c r="N19" s="107"/>
      <c r="O19" s="106"/>
      <c r="P19" s="65"/>
      <c r="Q19" s="158"/>
      <c r="R19" s="149"/>
      <c r="S19" s="149"/>
      <c r="T19" s="149"/>
      <c r="U19" s="149"/>
      <c r="V19" s="153"/>
      <c r="W19" s="154"/>
      <c r="X19" s="155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</row>
    <row r="20" spans="2:47" s="33" customFormat="1" ht="18" customHeight="1">
      <c r="B20" s="149"/>
      <c r="C20" s="79"/>
      <c r="D20" s="146" t="s">
        <v>157</v>
      </c>
      <c r="E20" s="298" t="s">
        <v>153</v>
      </c>
      <c r="F20" s="101"/>
      <c r="G20" s="308"/>
      <c r="H20" s="107"/>
      <c r="I20" s="311" t="str">
        <f>IF(G20=0,"&lt;  Pon la tasa de descuento, ES IMPRESCINDIBLE","")</f>
        <v>&lt;  Pon la tasa de descuento, ES IMPRESCINDIBLE</v>
      </c>
      <c r="J20" s="107"/>
      <c r="K20" s="106"/>
      <c r="L20" s="107"/>
      <c r="M20" s="106"/>
      <c r="N20" s="107"/>
      <c r="O20" s="204" t="s">
        <v>182</v>
      </c>
      <c r="P20" s="65"/>
      <c r="Q20" s="158"/>
      <c r="R20" s="149"/>
      <c r="S20" s="149"/>
      <c r="T20" s="149"/>
      <c r="U20" s="149"/>
      <c r="V20" s="153"/>
      <c r="W20" s="154"/>
      <c r="X20" s="155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</row>
    <row r="21" spans="2:47" s="33" customFormat="1" ht="18" customHeight="1">
      <c r="B21" s="149"/>
      <c r="C21" s="79"/>
      <c r="D21" s="146" t="s">
        <v>158</v>
      </c>
      <c r="E21" s="144" t="s">
        <v>170</v>
      </c>
      <c r="F21" s="101"/>
      <c r="G21" s="308"/>
      <c r="H21" s="107"/>
      <c r="I21" s="124" t="str">
        <f>IF(G21=0,"&lt;  Pon el % de inflación, es opcional","")</f>
        <v>&lt;  Pon el % de inflación, es opcional</v>
      </c>
      <c r="J21" s="107"/>
      <c r="K21" s="106"/>
      <c r="L21" s="107"/>
      <c r="M21" s="106"/>
      <c r="N21" s="107"/>
      <c r="O21" s="106"/>
      <c r="P21" s="65"/>
      <c r="Q21" s="158"/>
      <c r="R21" s="149"/>
      <c r="S21" s="149"/>
      <c r="T21" s="149"/>
      <c r="U21" s="149"/>
      <c r="V21" s="153"/>
      <c r="W21" s="154"/>
      <c r="X21" s="155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</row>
    <row r="22" spans="2:47" s="33" customFormat="1" ht="18" customHeight="1">
      <c r="B22" s="149"/>
      <c r="C22" s="79"/>
      <c r="D22" s="146" t="s">
        <v>159</v>
      </c>
      <c r="E22" s="144" t="s">
        <v>155</v>
      </c>
      <c r="F22" s="101"/>
      <c r="G22" s="309"/>
      <c r="H22" s="107"/>
      <c r="I22" s="124" t="str">
        <f>IF(G22=0,"&lt;  Elige de la lista el número de años (cálculo cash flow) y luego pon crecimiento","")</f>
        <v>&lt;  Elige de la lista el número de años (cálculo cash flow) y luego pon crecimiento</v>
      </c>
      <c r="J22" s="107"/>
      <c r="K22" s="106"/>
      <c r="L22" s="107"/>
      <c r="M22" s="106"/>
      <c r="N22" s="107"/>
      <c r="O22" s="106"/>
      <c r="P22" s="65"/>
      <c r="Q22" s="158"/>
      <c r="R22" s="149"/>
      <c r="S22" s="149"/>
      <c r="T22" s="149"/>
      <c r="U22" s="149"/>
      <c r="V22" s="153"/>
      <c r="W22" s="154"/>
      <c r="X22" s="155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</row>
    <row r="23" spans="2:47" s="33" customFormat="1" ht="18" customHeight="1" thickBot="1">
      <c r="B23" s="149"/>
      <c r="C23" s="79"/>
      <c r="D23" s="147" t="s">
        <v>172</v>
      </c>
      <c r="E23" s="145" t="s">
        <v>154</v>
      </c>
      <c r="F23" s="101"/>
      <c r="G23" s="308"/>
      <c r="H23" s="107"/>
      <c r="I23" s="124" t="str">
        <f>IF(G23=0,"&lt; Pon el % de crecimiento anual, ES IMPRESCINDIBLE para el cálculo","")</f>
        <v>&lt; Pon el % de crecimiento anual, ES IMPRESCINDIBLE para el cálculo</v>
      </c>
      <c r="J23" s="107"/>
      <c r="K23" s="106"/>
      <c r="L23" s="107"/>
      <c r="M23" s="106"/>
      <c r="N23" s="107"/>
      <c r="O23" s="106"/>
      <c r="P23" s="65"/>
      <c r="Q23" s="158"/>
      <c r="R23" s="149"/>
      <c r="S23" s="149"/>
      <c r="T23" s="149"/>
      <c r="U23" s="149"/>
      <c r="V23" s="153"/>
      <c r="W23" s="154"/>
      <c r="X23" s="155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</row>
    <row r="24" spans="2:47" s="33" customFormat="1" ht="5.0999999999999996" customHeight="1">
      <c r="B24" s="149"/>
      <c r="C24" s="79"/>
      <c r="D24" s="104"/>
      <c r="E24" s="105"/>
      <c r="F24" s="101"/>
      <c r="G24" s="106"/>
      <c r="H24" s="107"/>
      <c r="I24" s="106"/>
      <c r="J24" s="107"/>
      <c r="K24" s="106"/>
      <c r="L24" s="107"/>
      <c r="M24" s="106"/>
      <c r="N24" s="107"/>
      <c r="O24" s="106"/>
      <c r="P24" s="65"/>
      <c r="Q24" s="158"/>
      <c r="R24" s="149"/>
      <c r="S24" s="149"/>
      <c r="T24" s="149"/>
      <c r="U24" s="149"/>
      <c r="V24" s="153"/>
      <c r="W24" s="154"/>
      <c r="X24" s="155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</row>
    <row r="25" spans="2:47" s="33" customFormat="1" ht="12" customHeight="1" thickBot="1">
      <c r="B25" s="149"/>
      <c r="C25" s="79"/>
      <c r="D25" s="104"/>
      <c r="E25" s="105"/>
      <c r="F25" s="101"/>
      <c r="G25" s="305" t="s">
        <v>270</v>
      </c>
      <c r="H25" s="107"/>
      <c r="I25" s="305" t="s">
        <v>512</v>
      </c>
      <c r="J25" s="107"/>
      <c r="K25" s="106"/>
      <c r="L25" s="107"/>
      <c r="M25" s="106"/>
      <c r="N25" s="107"/>
      <c r="O25" s="106"/>
      <c r="P25" s="65"/>
      <c r="Q25" s="158"/>
      <c r="R25" s="149"/>
      <c r="S25" s="149"/>
      <c r="T25" s="149"/>
      <c r="U25" s="149"/>
      <c r="V25" s="153"/>
      <c r="W25" s="154"/>
      <c r="X25" s="155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</row>
    <row r="26" spans="2:47" s="33" customFormat="1" ht="15.95" customHeight="1" thickTop="1" thickBot="1">
      <c r="B26" s="149"/>
      <c r="C26" s="79"/>
      <c r="D26" s="110" t="s">
        <v>143</v>
      </c>
      <c r="E26" s="111" t="s">
        <v>156</v>
      </c>
      <c r="F26" s="101"/>
      <c r="G26" s="122" t="str">
        <f>calculos!D157</f>
        <v>n/d</v>
      </c>
      <c r="H26" s="125"/>
      <c r="I26" s="122" t="str">
        <f>calculos!D158</f>
        <v>n/d</v>
      </c>
      <c r="J26" s="106"/>
      <c r="K26" s="106"/>
      <c r="L26" s="106"/>
      <c r="M26" s="106"/>
      <c r="N26" s="106"/>
      <c r="O26" s="106"/>
      <c r="P26" s="65"/>
      <c r="Q26" s="158"/>
      <c r="R26" s="149"/>
      <c r="S26" s="149"/>
      <c r="T26" s="149"/>
      <c r="U26" s="149"/>
      <c r="V26" s="153"/>
      <c r="W26" s="156">
        <f>MAX(calculos!D157:L157)</f>
        <v>0</v>
      </c>
      <c r="X26" s="155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</row>
    <row r="27" spans="2:47" s="33" customFormat="1" ht="5.0999999999999996" customHeight="1" thickTop="1" thickBot="1">
      <c r="B27" s="149"/>
      <c r="C27" s="79"/>
      <c r="D27" s="104"/>
      <c r="E27" s="105"/>
      <c r="F27" s="101"/>
      <c r="G27" s="112"/>
      <c r="H27" s="113"/>
      <c r="I27" s="106"/>
      <c r="J27" s="106"/>
      <c r="K27" s="106"/>
      <c r="L27" s="106"/>
      <c r="M27" s="106"/>
      <c r="N27" s="106"/>
      <c r="O27" s="106"/>
      <c r="P27" s="65"/>
      <c r="Q27" s="158"/>
      <c r="R27" s="149"/>
      <c r="S27" s="149"/>
      <c r="T27" s="149"/>
      <c r="U27" s="149"/>
      <c r="V27" s="153"/>
      <c r="W27" s="154"/>
      <c r="X27" s="155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</row>
    <row r="28" spans="2:47" s="33" customFormat="1" ht="15.95" customHeight="1" thickTop="1" thickBot="1">
      <c r="B28" s="149"/>
      <c r="C28" s="79"/>
      <c r="D28" s="118" t="s">
        <v>161</v>
      </c>
      <c r="E28" s="119" t="s">
        <v>174</v>
      </c>
      <c r="F28" s="101"/>
      <c r="G28" s="123">
        <f>calculos!D159</f>
        <v>0</v>
      </c>
      <c r="H28" s="126"/>
      <c r="I28" s="123" t="str">
        <f>calculos!D160</f>
        <v>n/d</v>
      </c>
      <c r="J28" s="106"/>
      <c r="K28" s="106"/>
      <c r="L28" s="106"/>
      <c r="M28" s="106"/>
      <c r="N28" s="106"/>
      <c r="O28" s="106"/>
      <c r="P28" s="65"/>
      <c r="Q28" s="158"/>
      <c r="R28" s="149"/>
      <c r="S28" s="149"/>
      <c r="T28" s="149"/>
      <c r="U28" s="149"/>
      <c r="V28" s="153"/>
      <c r="W28" s="157">
        <f>MAX(calculos!D159:L159)</f>
        <v>0</v>
      </c>
      <c r="X28" s="155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</row>
    <row r="29" spans="2:47" s="33" customFormat="1" ht="5.0999999999999996" customHeight="1" thickTop="1" thickBot="1">
      <c r="B29" s="149"/>
      <c r="C29" s="40"/>
      <c r="D29" s="41"/>
      <c r="E29" s="41"/>
      <c r="F29" s="41"/>
      <c r="G29" s="127"/>
      <c r="H29" s="128"/>
      <c r="I29" s="106"/>
      <c r="J29" s="106"/>
      <c r="K29" s="106"/>
      <c r="L29" s="106"/>
      <c r="M29" s="106"/>
      <c r="N29" s="106"/>
      <c r="O29" s="106"/>
      <c r="P29" s="41"/>
      <c r="Q29" s="158"/>
      <c r="R29" s="149"/>
      <c r="S29" s="149"/>
      <c r="T29" s="149"/>
      <c r="U29" s="149"/>
      <c r="V29" s="153"/>
      <c r="W29" s="154"/>
      <c r="X29" s="155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</row>
    <row r="30" spans="2:47" s="33" customFormat="1" ht="15.95" customHeight="1" thickTop="1" thickBot="1">
      <c r="B30" s="149"/>
      <c r="C30" s="40"/>
      <c r="D30" s="120" t="s">
        <v>179</v>
      </c>
      <c r="E30" s="121" t="s">
        <v>516</v>
      </c>
      <c r="F30" s="101"/>
      <c r="G30" s="129" t="str">
        <f>calculos!D161</f>
        <v>n/d</v>
      </c>
      <c r="H30" s="130"/>
      <c r="I30" s="129" t="str">
        <f>calculos!D162</f>
        <v>n/d</v>
      </c>
      <c r="J30" s="106"/>
      <c r="K30" s="106"/>
      <c r="L30" s="106"/>
      <c r="M30" s="106"/>
      <c r="N30" s="106"/>
      <c r="O30" s="106"/>
      <c r="P30" s="41"/>
      <c r="Q30" s="158"/>
      <c r="R30" s="149"/>
      <c r="S30" s="149"/>
      <c r="T30" s="149"/>
      <c r="U30" s="149"/>
      <c r="V30" s="153"/>
      <c r="W30" s="156">
        <f>MAX(calculos!D161:L161)</f>
        <v>0</v>
      </c>
      <c r="X30" s="155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</row>
    <row r="31" spans="2:47" s="33" customFormat="1" ht="24.95" customHeight="1" thickTop="1">
      <c r="B31" s="149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158"/>
      <c r="R31" s="149"/>
      <c r="S31" s="149"/>
      <c r="T31" s="149"/>
      <c r="U31" s="149"/>
      <c r="V31" s="159"/>
      <c r="W31" s="159"/>
      <c r="X31" s="15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</row>
    <row r="32" spans="2:47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</row>
    <row r="33" spans="2:47"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</row>
    <row r="34" spans="2:47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</row>
    <row r="35" spans="2:47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</row>
    <row r="36" spans="2:47"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</row>
    <row r="37" spans="2:47"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</row>
    <row r="38" spans="2:47"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</row>
    <row r="39" spans="2:47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</row>
    <row r="40" spans="2:47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</row>
    <row r="41" spans="2:47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</row>
    <row r="42" spans="2:47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</row>
    <row r="43" spans="2:47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</row>
    <row r="44" spans="2:47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</row>
    <row r="45" spans="2:47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</row>
    <row r="46" spans="2:47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</row>
    <row r="47" spans="2:47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</row>
    <row r="48" spans="2:47"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</row>
    <row r="49" spans="2:47"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</row>
    <row r="50" spans="2:47"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</row>
    <row r="51" spans="2:47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</row>
    <row r="52" spans="2:47"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</row>
    <row r="53" spans="2:47"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</row>
    <row r="54" spans="2:47"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</row>
    <row r="55" spans="2:47"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</row>
    <row r="56" spans="2:47"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</row>
    <row r="57" spans="2:47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</row>
    <row r="58" spans="2:47"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</row>
    <row r="59" spans="2:47"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</row>
    <row r="60" spans="2:47"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</row>
    <row r="61" spans="2:47"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</row>
    <row r="62" spans="2:47"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</row>
    <row r="63" spans="2:47"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</row>
    <row r="64" spans="2:47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</row>
    <row r="65" spans="2:47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</row>
    <row r="66" spans="2:47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</row>
    <row r="67" spans="2:47"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</row>
    <row r="68" spans="2:47"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</row>
    <row r="69" spans="2:47"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</row>
    <row r="70" spans="2:47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</row>
    <row r="71" spans="2:47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</row>
    <row r="72" spans="2:47"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</row>
    <row r="73" spans="2:47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</row>
    <row r="74" spans="2:47"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</row>
    <row r="75" spans="2:47"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</row>
    <row r="76" spans="2:47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</row>
    <row r="77" spans="2:47"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</row>
    <row r="78" spans="2:47"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</row>
    <row r="79" spans="2:47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</row>
    <row r="80" spans="2:47"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</row>
    <row r="81" spans="2:47"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</row>
    <row r="82" spans="2:47"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</row>
    <row r="83" spans="2:47"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</row>
    <row r="84" spans="2:47"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</row>
    <row r="85" spans="2:47"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</row>
    <row r="86" spans="2:47"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</row>
    <row r="87" spans="2:47"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</row>
    <row r="88" spans="2:47"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</row>
    <row r="89" spans="2:47"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</row>
    <row r="90" spans="2:47"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</row>
    <row r="91" spans="2:47"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</row>
    <row r="92" spans="2:47"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</row>
    <row r="93" spans="2:47"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</row>
    <row r="94" spans="2:47"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</row>
    <row r="95" spans="2:47"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</row>
    <row r="96" spans="2:47"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</row>
    <row r="97" spans="2:47"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</row>
    <row r="98" spans="2:47"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</row>
    <row r="99" spans="2:47"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</row>
    <row r="100" spans="2:47"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</row>
    <row r="101" spans="2:47"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</row>
    <row r="102" spans="2:47"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</row>
    <row r="103" spans="2:47"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</row>
    <row r="104" spans="2:47"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</row>
    <row r="105" spans="2:47"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</row>
    <row r="106" spans="2:47"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</row>
    <row r="107" spans="2:47"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</row>
    <row r="108" spans="2:47"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</row>
    <row r="109" spans="2:47"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</row>
    <row r="110" spans="2:47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</row>
    <row r="111" spans="2:47"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</row>
    <row r="112" spans="2:47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</row>
    <row r="113" spans="2:47"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</row>
    <row r="114" spans="2:47"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</row>
    <row r="115" spans="2:47"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</row>
    <row r="116" spans="2:47"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</row>
    <row r="117" spans="2:47"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</row>
    <row r="118" spans="2:47"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</row>
    <row r="119" spans="2:47"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</row>
    <row r="120" spans="2:47"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</row>
    <row r="121" spans="2:47"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</row>
    <row r="122" spans="2:47"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</row>
    <row r="123" spans="2:47" ht="13.5" thickBot="1">
      <c r="B123" s="149"/>
      <c r="C123" s="206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8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</row>
    <row r="124" spans="2:47" ht="21.75" thickTop="1" thickBot="1">
      <c r="B124" s="149"/>
      <c r="C124" s="193"/>
      <c r="D124" s="148"/>
      <c r="E124" s="205" t="s">
        <v>186</v>
      </c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76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</row>
    <row r="125" spans="2:47" ht="13.5" thickTop="1">
      <c r="B125" s="149"/>
      <c r="C125" s="193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76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</row>
    <row r="126" spans="2:47" ht="14.25">
      <c r="B126" s="149"/>
      <c r="C126" s="193"/>
      <c r="D126" s="67"/>
      <c r="E126" s="73" t="s">
        <v>196</v>
      </c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174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</row>
    <row r="127" spans="2:47" ht="17.25" customHeight="1">
      <c r="B127" s="149"/>
      <c r="C127" s="193"/>
      <c r="D127" s="67"/>
      <c r="E127" s="78" t="s">
        <v>217</v>
      </c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174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</row>
    <row r="128" spans="2:47" ht="3.75" customHeight="1">
      <c r="B128" s="149"/>
      <c r="C128" s="193"/>
      <c r="D128" s="67"/>
      <c r="E128" s="76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174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</row>
    <row r="129" spans="2:47">
      <c r="B129" s="149"/>
      <c r="C129" s="193"/>
      <c r="D129" s="67"/>
      <c r="E129" s="76" t="s">
        <v>518</v>
      </c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174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</row>
    <row r="130" spans="2:47" ht="16.5" customHeight="1">
      <c r="B130" s="149"/>
      <c r="C130" s="193"/>
      <c r="D130" s="67"/>
      <c r="E130" s="198" t="s">
        <v>153</v>
      </c>
      <c r="F130" s="67"/>
      <c r="G130" s="75" t="s">
        <v>220</v>
      </c>
      <c r="H130" s="67"/>
      <c r="I130" s="67"/>
      <c r="J130" s="67"/>
      <c r="K130" s="67"/>
      <c r="L130" s="67"/>
      <c r="M130" s="67"/>
      <c r="N130" s="67"/>
      <c r="O130" s="67"/>
      <c r="P130" s="174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</row>
    <row r="131" spans="2:47">
      <c r="B131" s="149"/>
      <c r="C131" s="193"/>
      <c r="D131" s="67"/>
      <c r="E131" s="198" t="s">
        <v>170</v>
      </c>
      <c r="F131" s="67"/>
      <c r="G131" s="75" t="s">
        <v>221</v>
      </c>
      <c r="H131" s="67"/>
      <c r="I131" s="67"/>
      <c r="J131" s="67"/>
      <c r="K131" s="67"/>
      <c r="L131" s="67"/>
      <c r="M131" s="67"/>
      <c r="N131" s="67"/>
      <c r="O131" s="67"/>
      <c r="P131" s="174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</row>
    <row r="132" spans="2:47">
      <c r="B132" s="149"/>
      <c r="C132" s="193"/>
      <c r="D132" s="67"/>
      <c r="E132" s="198" t="s">
        <v>155</v>
      </c>
      <c r="F132" s="67"/>
      <c r="G132" s="75" t="s">
        <v>222</v>
      </c>
      <c r="H132" s="67"/>
      <c r="I132" s="67"/>
      <c r="J132" s="67"/>
      <c r="K132" s="67"/>
      <c r="L132" s="67"/>
      <c r="M132" s="67"/>
      <c r="N132" s="67"/>
      <c r="O132" s="67"/>
      <c r="P132" s="174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</row>
    <row r="133" spans="2:47">
      <c r="B133" s="149"/>
      <c r="C133" s="193"/>
      <c r="D133" s="67"/>
      <c r="E133" s="198" t="s">
        <v>154</v>
      </c>
      <c r="F133" s="67"/>
      <c r="G133" s="75" t="s">
        <v>223</v>
      </c>
      <c r="H133" s="67"/>
      <c r="I133" s="67"/>
      <c r="J133" s="67"/>
      <c r="K133" s="67"/>
      <c r="L133" s="67"/>
      <c r="M133" s="67"/>
      <c r="N133" s="67"/>
      <c r="O133" s="67"/>
      <c r="P133" s="174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</row>
    <row r="134" spans="2:47" ht="9.9499999999999993" customHeight="1">
      <c r="B134" s="149"/>
      <c r="C134" s="193"/>
      <c r="D134" s="67"/>
      <c r="E134" s="199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4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</row>
    <row r="135" spans="2:47" ht="9.9499999999999993" customHeight="1" thickBot="1">
      <c r="B135" s="149"/>
      <c r="C135" s="193"/>
      <c r="D135" s="67"/>
      <c r="E135" s="74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174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</row>
    <row r="136" spans="2:47" ht="17.25" thickBot="1">
      <c r="B136" s="149"/>
      <c r="C136" s="193"/>
      <c r="D136" s="67"/>
      <c r="E136" s="757" t="s">
        <v>224</v>
      </c>
      <c r="F136" s="757"/>
      <c r="G136" s="757"/>
      <c r="H136" s="758"/>
      <c r="I136" s="67"/>
      <c r="J136" s="67"/>
      <c r="K136" s="67"/>
      <c r="L136" s="67"/>
      <c r="M136" s="67"/>
      <c r="N136" s="67"/>
      <c r="O136" s="67"/>
      <c r="P136" s="174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</row>
    <row r="137" spans="2:47" ht="4.5" customHeight="1">
      <c r="B137" s="149"/>
      <c r="C137" s="193"/>
      <c r="D137" s="67"/>
      <c r="E137" s="74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174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</row>
    <row r="138" spans="2:47" ht="16.5">
      <c r="B138" s="149"/>
      <c r="C138" s="193"/>
      <c r="D138" s="67"/>
      <c r="E138" s="74" t="s">
        <v>226</v>
      </c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174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</row>
    <row r="139" spans="2:47">
      <c r="B139" s="149"/>
      <c r="C139" s="193"/>
      <c r="D139" s="67"/>
      <c r="E139" s="76" t="s">
        <v>197</v>
      </c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174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</row>
    <row r="140" spans="2:47">
      <c r="B140" s="149"/>
      <c r="C140" s="193"/>
      <c r="D140" s="67"/>
      <c r="E140" s="76" t="s">
        <v>227</v>
      </c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174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</row>
    <row r="141" spans="2:47" ht="14.25" customHeight="1">
      <c r="B141" s="149"/>
      <c r="C141" s="193"/>
      <c r="D141" s="67"/>
      <c r="E141" s="178" t="s">
        <v>199</v>
      </c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174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</row>
    <row r="142" spans="2:47">
      <c r="B142" s="149"/>
      <c r="C142" s="193"/>
      <c r="D142" s="67"/>
      <c r="E142" s="179" t="s">
        <v>198</v>
      </c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174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</row>
    <row r="143" spans="2:47">
      <c r="B143" s="149"/>
      <c r="C143" s="193"/>
      <c r="D143" s="67"/>
      <c r="E143" s="180" t="s">
        <v>201</v>
      </c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174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</row>
    <row r="144" spans="2:47">
      <c r="B144" s="149"/>
      <c r="C144" s="193"/>
      <c r="D144" s="67"/>
      <c r="E144" s="181" t="s">
        <v>207</v>
      </c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174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</row>
    <row r="145" spans="2:47">
      <c r="B145" s="149"/>
      <c r="C145" s="193"/>
      <c r="D145" s="67"/>
      <c r="E145" s="148" t="s">
        <v>228</v>
      </c>
      <c r="F145" s="67"/>
      <c r="G145" s="77"/>
      <c r="H145" s="67"/>
      <c r="I145" s="67"/>
      <c r="J145" s="67"/>
      <c r="K145" s="67"/>
      <c r="L145" s="67"/>
      <c r="M145" s="67"/>
      <c r="N145" s="67"/>
      <c r="O145" s="67"/>
      <c r="P145" s="174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</row>
    <row r="146" spans="2:47">
      <c r="B146" s="149"/>
      <c r="C146" s="193"/>
      <c r="D146" s="67"/>
      <c r="E146" s="148" t="s">
        <v>229</v>
      </c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174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</row>
    <row r="147" spans="2:47">
      <c r="B147" s="149"/>
      <c r="C147" s="193"/>
      <c r="D147" s="67"/>
      <c r="E147" s="148" t="s">
        <v>208</v>
      </c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174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</row>
    <row r="148" spans="2:47">
      <c r="B148" s="149"/>
      <c r="C148" s="193"/>
      <c r="D148" s="67"/>
      <c r="E148" s="148" t="s">
        <v>230</v>
      </c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174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</row>
    <row r="149" spans="2:47">
      <c r="B149" s="149"/>
      <c r="C149" s="193"/>
      <c r="D149" s="67"/>
      <c r="E149" s="179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174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</row>
    <row r="150" spans="2:47" ht="16.5">
      <c r="B150" s="149"/>
      <c r="C150" s="193"/>
      <c r="D150" s="67"/>
      <c r="E150" s="74" t="s">
        <v>200</v>
      </c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174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</row>
    <row r="151" spans="2:47">
      <c r="B151" s="149"/>
      <c r="C151" s="193"/>
      <c r="D151" s="67"/>
      <c r="E151" s="148" t="s">
        <v>202</v>
      </c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174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</row>
    <row r="152" spans="2:47">
      <c r="B152" s="149"/>
      <c r="C152" s="193"/>
      <c r="D152" s="67"/>
      <c r="E152" s="148" t="s">
        <v>203</v>
      </c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174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</row>
    <row r="153" spans="2:47" ht="13.5" customHeight="1">
      <c r="B153" s="149"/>
      <c r="C153" s="193"/>
      <c r="D153" s="67"/>
      <c r="E153" s="181" t="s">
        <v>206</v>
      </c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174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</row>
    <row r="154" spans="2:47">
      <c r="B154" s="149"/>
      <c r="C154" s="193"/>
      <c r="D154" s="67"/>
      <c r="E154" s="148" t="s">
        <v>204</v>
      </c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174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</row>
    <row r="155" spans="2:47">
      <c r="B155" s="149"/>
      <c r="C155" s="193"/>
      <c r="D155" s="67"/>
      <c r="E155" s="148" t="s">
        <v>231</v>
      </c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174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</row>
    <row r="156" spans="2:47">
      <c r="B156" s="149"/>
      <c r="C156" s="193"/>
      <c r="D156" s="67"/>
      <c r="E156" s="148" t="s">
        <v>232</v>
      </c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174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</row>
    <row r="157" spans="2:47">
      <c r="B157" s="149"/>
      <c r="C157" s="193"/>
      <c r="D157" s="67"/>
      <c r="E157" s="148" t="s">
        <v>205</v>
      </c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174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</row>
    <row r="158" spans="2:47">
      <c r="B158" s="149"/>
      <c r="C158" s="193"/>
      <c r="D158" s="67"/>
      <c r="E158" s="179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174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</row>
    <row r="159" spans="2:47" ht="16.5">
      <c r="B159" s="149"/>
      <c r="C159" s="193"/>
      <c r="D159" s="67"/>
      <c r="E159" s="74" t="s">
        <v>513</v>
      </c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174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</row>
    <row r="160" spans="2:47">
      <c r="B160" s="149"/>
      <c r="C160" s="193"/>
      <c r="D160" s="67"/>
      <c r="E160" s="148" t="s">
        <v>514</v>
      </c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174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</row>
    <row r="161" spans="2:47">
      <c r="B161" s="149"/>
      <c r="C161" s="193"/>
      <c r="D161" s="67"/>
      <c r="E161" s="148" t="s">
        <v>209</v>
      </c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174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</row>
    <row r="162" spans="2:47">
      <c r="B162" s="149"/>
      <c r="C162" s="193"/>
      <c r="D162" s="67"/>
      <c r="E162" s="181" t="s">
        <v>238</v>
      </c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174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</row>
    <row r="163" spans="2:47">
      <c r="B163" s="149"/>
      <c r="C163" s="193"/>
      <c r="D163" s="67"/>
      <c r="E163" s="179" t="s">
        <v>210</v>
      </c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174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</row>
    <row r="164" spans="2:47">
      <c r="B164" s="149"/>
      <c r="C164" s="193"/>
      <c r="D164" s="67"/>
      <c r="E164" s="179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174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</row>
    <row r="165" spans="2:47" ht="16.5">
      <c r="B165" s="149"/>
      <c r="C165" s="193"/>
      <c r="D165" s="67"/>
      <c r="E165" s="182" t="s">
        <v>211</v>
      </c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174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</row>
    <row r="166" spans="2:47">
      <c r="B166" s="149"/>
      <c r="C166" s="193"/>
      <c r="D166" s="67"/>
      <c r="E166" s="179" t="s">
        <v>212</v>
      </c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174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</row>
    <row r="167" spans="2:47">
      <c r="B167" s="149"/>
      <c r="C167" s="193"/>
      <c r="D167" s="67"/>
      <c r="E167" s="148" t="s">
        <v>213</v>
      </c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174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</row>
    <row r="168" spans="2:47">
      <c r="B168" s="149"/>
      <c r="C168" s="193"/>
      <c r="D168" s="67"/>
      <c r="E168" s="148" t="s">
        <v>214</v>
      </c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174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</row>
    <row r="169" spans="2:47">
      <c r="B169" s="149"/>
      <c r="C169" s="193"/>
      <c r="D169" s="67"/>
      <c r="E169" s="148" t="s">
        <v>215</v>
      </c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174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</row>
    <row r="170" spans="2:47">
      <c r="B170" s="149"/>
      <c r="C170" s="193"/>
      <c r="D170" s="67"/>
      <c r="E170" s="76" t="s">
        <v>225</v>
      </c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174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</row>
    <row r="171" spans="2:47" ht="9.9499999999999993" customHeight="1">
      <c r="B171" s="149"/>
      <c r="C171" s="193"/>
      <c r="D171" s="67"/>
      <c r="E171" s="199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4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</row>
    <row r="172" spans="2:47" ht="9.9499999999999993" customHeight="1" thickBot="1">
      <c r="B172" s="149"/>
      <c r="C172" s="193"/>
      <c r="D172" s="67"/>
      <c r="E172" s="74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174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</row>
    <row r="173" spans="2:47" ht="17.25" customHeight="1" thickBot="1">
      <c r="B173" s="149"/>
      <c r="C173" s="193"/>
      <c r="D173" s="67"/>
      <c r="E173" s="757" t="s">
        <v>216</v>
      </c>
      <c r="F173" s="757"/>
      <c r="G173" s="757"/>
      <c r="H173" s="758"/>
      <c r="I173" s="67"/>
      <c r="J173" s="67"/>
      <c r="K173" s="67"/>
      <c r="L173" s="67"/>
      <c r="M173" s="67"/>
      <c r="N173" s="67"/>
      <c r="O173" s="67"/>
      <c r="P173" s="174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</row>
    <row r="174" spans="2:47" ht="5.0999999999999996" customHeight="1">
      <c r="B174" s="149"/>
      <c r="C174" s="193"/>
      <c r="D174" s="67"/>
      <c r="E174" s="74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174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</row>
    <row r="175" spans="2:47">
      <c r="B175" s="149"/>
      <c r="C175" s="193"/>
      <c r="D175" s="67"/>
      <c r="E175" s="200" t="s">
        <v>183</v>
      </c>
      <c r="F175" s="183"/>
      <c r="G175" s="132"/>
      <c r="H175" s="148"/>
      <c r="I175" s="196" t="str">
        <f>IF(G175&lt;&gt;0,"",IF(G175=0,"&lt; Pon % interés anual de los préstamos (promedio)",0))</f>
        <v>&lt; Pon % interés anual de los préstamos (promedio)</v>
      </c>
      <c r="J175" s="67"/>
      <c r="K175" s="67"/>
      <c r="L175" s="67"/>
      <c r="M175" s="67"/>
      <c r="N175" s="67"/>
      <c r="O175" s="67"/>
      <c r="P175" s="174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</row>
    <row r="176" spans="2:47" ht="5.0999999999999996" customHeight="1">
      <c r="B176" s="149"/>
      <c r="C176" s="193"/>
      <c r="D176" s="67"/>
      <c r="E176" s="201"/>
      <c r="F176" s="148"/>
      <c r="G176" s="184"/>
      <c r="H176" s="187"/>
      <c r="I176" s="203"/>
      <c r="J176" s="67"/>
      <c r="K176" s="67"/>
      <c r="L176" s="67"/>
      <c r="M176" s="67"/>
      <c r="N176" s="67"/>
      <c r="O176" s="67"/>
      <c r="P176" s="174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</row>
    <row r="177" spans="2:47">
      <c r="B177" s="149"/>
      <c r="C177" s="193"/>
      <c r="D177" s="67"/>
      <c r="E177" s="200" t="s">
        <v>184</v>
      </c>
      <c r="F177" s="183"/>
      <c r="G177" s="132"/>
      <c r="H177" s="148"/>
      <c r="I177" s="196">
        <f>IF(G177&lt;&gt;0,"",IF(G175&lt;&gt;0,"&lt; Pon la tasa de impuestos sobre beneficios en % ",0))</f>
        <v>0</v>
      </c>
      <c r="J177" s="67"/>
      <c r="K177" s="67"/>
      <c r="L177" s="67"/>
      <c r="M177" s="67"/>
      <c r="N177" s="67"/>
      <c r="O177" s="67"/>
      <c r="P177" s="174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</row>
    <row r="178" spans="2:47" ht="5.0999999999999996" customHeight="1">
      <c r="B178" s="149"/>
      <c r="C178" s="193"/>
      <c r="D178" s="67"/>
      <c r="E178" s="202"/>
      <c r="F178" s="184"/>
      <c r="G178" s="184"/>
      <c r="H178" s="184"/>
      <c r="I178" s="203"/>
      <c r="J178" s="67"/>
      <c r="K178" s="67"/>
      <c r="L178" s="67"/>
      <c r="M178" s="67"/>
      <c r="N178" s="67"/>
      <c r="O178" s="67"/>
      <c r="P178" s="174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</row>
    <row r="179" spans="2:47">
      <c r="B179" s="149"/>
      <c r="C179" s="193"/>
      <c r="D179" s="67"/>
      <c r="E179" s="200" t="s">
        <v>7</v>
      </c>
      <c r="F179" s="183"/>
      <c r="G179" s="132"/>
      <c r="H179" s="148"/>
      <c r="I179" s="196">
        <f>IF(G179&lt;&gt;0,"",IF(G177&lt;&gt;0,"&lt; Pon el coste de los recursos propios en % (deseable)",0))</f>
        <v>0</v>
      </c>
      <c r="J179" s="67"/>
      <c r="K179" s="67"/>
      <c r="L179" s="67"/>
      <c r="M179" s="67"/>
      <c r="N179" s="67"/>
      <c r="O179" s="67"/>
      <c r="P179" s="174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</row>
    <row r="180" spans="2:47" ht="5.0999999999999996" customHeight="1">
      <c r="B180" s="149"/>
      <c r="C180" s="193"/>
      <c r="D180" s="67"/>
      <c r="E180" s="202"/>
      <c r="F180" s="184"/>
      <c r="G180" s="184"/>
      <c r="H180" s="184"/>
      <c r="I180" s="203"/>
      <c r="J180" s="67"/>
      <c r="K180" s="67"/>
      <c r="L180" s="67"/>
      <c r="M180" s="67"/>
      <c r="N180" s="67"/>
      <c r="O180" s="67"/>
      <c r="P180" s="174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</row>
    <row r="181" spans="2:47">
      <c r="B181" s="149"/>
      <c r="C181" s="193"/>
      <c r="D181" s="67"/>
      <c r="E181" s="200" t="s">
        <v>163</v>
      </c>
      <c r="F181" s="183"/>
      <c r="G181" s="132"/>
      <c r="H181" s="148"/>
      <c r="I181" s="196">
        <f>IF(G181&lt;&gt;0,"",IF(G179&lt;&gt;0,"&lt; Pon % de recursos ajenos respecto al total (% pasivo vs. total activo)",0))</f>
        <v>0</v>
      </c>
      <c r="J181" s="67"/>
      <c r="K181" s="67"/>
      <c r="L181" s="67"/>
      <c r="M181" s="67"/>
      <c r="N181" s="67"/>
      <c r="O181" s="67"/>
      <c r="P181" s="174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</row>
    <row r="182" spans="2:47" ht="5.0999999999999996" customHeight="1">
      <c r="B182" s="149"/>
      <c r="C182" s="193"/>
      <c r="D182" s="67"/>
      <c r="E182" s="202"/>
      <c r="F182" s="184"/>
      <c r="G182" s="184"/>
      <c r="H182" s="184"/>
      <c r="I182" s="203"/>
      <c r="J182" s="67"/>
      <c r="K182" s="67"/>
      <c r="L182" s="67"/>
      <c r="M182" s="67"/>
      <c r="N182" s="67"/>
      <c r="O182" s="67"/>
      <c r="P182" s="174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</row>
    <row r="183" spans="2:47">
      <c r="B183" s="149"/>
      <c r="C183" s="193"/>
      <c r="D183" s="67"/>
      <c r="E183" s="200" t="s">
        <v>164</v>
      </c>
      <c r="F183" s="183"/>
      <c r="G183" s="192">
        <f>IF(G181=0,0,100%-G181)</f>
        <v>0</v>
      </c>
      <c r="H183" s="148"/>
      <c r="I183" s="196"/>
      <c r="J183" s="67"/>
      <c r="K183" s="67"/>
      <c r="L183" s="67"/>
      <c r="M183" s="67"/>
      <c r="N183" s="67"/>
      <c r="O183" s="67"/>
      <c r="P183" s="174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</row>
    <row r="184" spans="2:47" ht="5.0999999999999996" customHeight="1">
      <c r="B184" s="149"/>
      <c r="C184" s="193"/>
      <c r="D184" s="67"/>
      <c r="E184" s="189"/>
      <c r="F184" s="185"/>
      <c r="G184" s="185"/>
      <c r="H184" s="191"/>
      <c r="I184" s="67"/>
      <c r="J184" s="67"/>
      <c r="K184" s="67"/>
      <c r="L184" s="67"/>
      <c r="M184" s="67"/>
      <c r="N184" s="67"/>
      <c r="O184" s="67"/>
      <c r="P184" s="174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</row>
    <row r="185" spans="2:47" ht="8.25" customHeight="1">
      <c r="B185" s="149"/>
      <c r="C185" s="193"/>
      <c r="D185" s="67"/>
      <c r="E185" s="188"/>
      <c r="F185" s="184"/>
      <c r="G185" s="184"/>
      <c r="H185" s="184"/>
      <c r="I185" s="67"/>
      <c r="J185" s="67"/>
      <c r="K185" s="67"/>
      <c r="L185" s="67"/>
      <c r="M185" s="67"/>
      <c r="N185" s="67"/>
      <c r="O185" s="67"/>
      <c r="P185" s="174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</row>
    <row r="186" spans="2:47">
      <c r="B186" s="149"/>
      <c r="C186" s="193"/>
      <c r="D186" s="148"/>
      <c r="E186" s="190" t="s">
        <v>165</v>
      </c>
      <c r="F186" s="186"/>
      <c r="G186" s="197">
        <f>(G175*(1-G177)*G181)+(G179*G183)</f>
        <v>0</v>
      </c>
      <c r="H186" s="148"/>
      <c r="I186" s="196" t="str">
        <f>IF(G186=0,"","&lt;  % de Coste del Capital o coste promedio ponderado del capital")</f>
        <v/>
      </c>
      <c r="J186" s="148"/>
      <c r="K186" s="148"/>
      <c r="L186" s="148"/>
      <c r="M186" s="148"/>
      <c r="N186" s="148"/>
      <c r="O186" s="148"/>
      <c r="P186" s="176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</row>
    <row r="187" spans="2:47" ht="6.75" customHeight="1">
      <c r="B187" s="149"/>
      <c r="C187" s="193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76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</row>
    <row r="188" spans="2:47">
      <c r="B188" s="149"/>
      <c r="C188" s="194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77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</row>
    <row r="189" spans="2:47"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</row>
    <row r="190" spans="2:47"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</row>
    <row r="191" spans="2:47"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</row>
    <row r="192" spans="2:47"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</row>
    <row r="193" spans="2:47"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</row>
    <row r="194" spans="2:47"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</row>
    <row r="195" spans="2:47"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</row>
    <row r="196" spans="2:47"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</row>
    <row r="197" spans="2:47"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</row>
    <row r="198" spans="2:47"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</row>
    <row r="199" spans="2:47"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</row>
    <row r="200" spans="2:47"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</row>
    <row r="201" spans="2:47"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</row>
    <row r="202" spans="2:47"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</row>
    <row r="203" spans="2:47"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</row>
    <row r="204" spans="2:47"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</row>
    <row r="205" spans="2:47"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</row>
    <row r="206" spans="2:47"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</row>
    <row r="207" spans="2:47"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</row>
    <row r="208" spans="2:47"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</row>
    <row r="209" spans="2:47"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</row>
    <row r="210" spans="2:47"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</row>
    <row r="211" spans="2:47"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</row>
    <row r="212" spans="2:47"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</row>
    <row r="213" spans="2:47"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</row>
    <row r="214" spans="2:47"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</row>
    <row r="215" spans="2:47"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</row>
    <row r="216" spans="2:47"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</row>
    <row r="217" spans="2:47"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</row>
    <row r="218" spans="2:47"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</row>
    <row r="219" spans="2:47"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</row>
    <row r="220" spans="2:47"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</row>
    <row r="221" spans="2:47"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</row>
    <row r="222" spans="2:47"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</row>
    <row r="223" spans="2:47"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</row>
    <row r="224" spans="2:47"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</row>
    <row r="225" spans="2:47"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</row>
    <row r="226" spans="2:47"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</row>
    <row r="227" spans="2:47"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</row>
    <row r="228" spans="2:47"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</row>
    <row r="229" spans="2:47"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</row>
    <row r="230" spans="2:47"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</row>
    <row r="231" spans="2:47"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</row>
    <row r="232" spans="2:47"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</row>
    <row r="233" spans="2:47"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</row>
    <row r="234" spans="2:47"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</row>
    <row r="235" spans="2:47"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</row>
    <row r="236" spans="2:47"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</row>
    <row r="237" spans="2:47"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</row>
    <row r="238" spans="2:47"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</row>
    <row r="239" spans="2:47"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</row>
    <row r="240" spans="2:47"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</row>
    <row r="241" spans="2:47"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</row>
    <row r="242" spans="2:47"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</row>
    <row r="243" spans="2:47"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</row>
    <row r="245" spans="2:47" ht="14.25">
      <c r="D245" s="115"/>
      <c r="E245" s="116"/>
      <c r="F245" s="116"/>
      <c r="G245" s="116"/>
    </row>
    <row r="246" spans="2:47" ht="14.25">
      <c r="D246" s="116"/>
      <c r="E246" s="117"/>
      <c r="F246" s="117"/>
      <c r="G246" s="114" t="s">
        <v>162</v>
      </c>
    </row>
    <row r="247" spans="2:47">
      <c r="I247" s="33" t="s">
        <v>515</v>
      </c>
    </row>
    <row r="248" spans="2:47" ht="3" customHeight="1"/>
    <row r="250" spans="2:47" ht="3" customHeight="1"/>
    <row r="259" spans="4:7">
      <c r="D259" s="131"/>
      <c r="E259" s="131"/>
      <c r="F259" s="131"/>
      <c r="G259" s="131"/>
    </row>
  </sheetData>
  <mergeCells count="7">
    <mergeCell ref="E173:H173"/>
    <mergeCell ref="D6:E6"/>
    <mergeCell ref="E136:H136"/>
    <mergeCell ref="I2:M2"/>
    <mergeCell ref="E2:H2"/>
    <mergeCell ref="D4:E4"/>
    <mergeCell ref="G4:M4"/>
  </mergeCells>
  <dataValidations disablePrompts="1" count="1">
    <dataValidation type="list" allowBlank="1" showInputMessage="1" showErrorMessage="1" sqref="G22">
      <formula1>AÑOS</formula1>
    </dataValidation>
  </dataValidations>
  <hyperlinks>
    <hyperlink ref="O20" location="COSTECAPITAL" tooltip="Como calcular la tasa" display="calcular tasa"/>
  </hyperlinks>
  <printOptions horizontalCentered="1" verticalCentered="1"/>
  <pageMargins left="0.39370078740157483" right="0.55118110236220474" top="0.78740157480314965" bottom="0.78740157480314965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AO218"/>
  <sheetViews>
    <sheetView showGridLines="0" showRowColHeaders="0" showZeros="0" showOutlineSymbols="0" workbookViewId="0">
      <pane xSplit="5" ySplit="7" topLeftCell="F8" activePane="bottomRight" state="frozen"/>
      <selection pane="topRight" activeCell="E1" sqref="E1"/>
      <selection pane="bottomLeft" activeCell="A5" sqref="A5"/>
      <selection pane="bottomRight" activeCell="A8" sqref="A8:A59"/>
    </sheetView>
  </sheetViews>
  <sheetFormatPr baseColWidth="10" defaultRowHeight="12.75"/>
  <cols>
    <col min="1" max="1" width="11.42578125" hidden="1" customWidth="1"/>
    <col min="2" max="2" width="3.7109375" style="33" customWidth="1"/>
    <col min="3" max="3" width="2.42578125" style="33" customWidth="1"/>
    <col min="4" max="4" width="4.7109375" style="33" customWidth="1"/>
    <col min="5" max="5" width="28.28515625" style="33" customWidth="1"/>
    <col min="6" max="6" width="0.85546875" style="33" customWidth="1"/>
    <col min="7" max="7" width="15.7109375" style="33" customWidth="1"/>
    <col min="8" max="8" width="0.85546875" style="33" customWidth="1"/>
    <col min="9" max="9" width="15.7109375" style="33" customWidth="1"/>
    <col min="10" max="10" width="0.85546875" style="33" customWidth="1"/>
    <col min="11" max="11" width="15.7109375" style="33" customWidth="1"/>
    <col min="12" max="12" width="0.85546875" style="33" customWidth="1"/>
    <col min="13" max="13" width="15.7109375" style="33" customWidth="1"/>
    <col min="14" max="14" width="0.85546875" style="33" customWidth="1"/>
    <col min="15" max="15" width="15.7109375" style="33" customWidth="1"/>
    <col min="16" max="16" width="2.42578125" style="33" customWidth="1"/>
    <col min="17" max="21" width="11.140625" style="33" customWidth="1"/>
    <col min="22" max="22" width="12.28515625" style="33" customWidth="1"/>
    <col min="23" max="30" width="11.42578125" style="33"/>
    <col min="31" max="31" width="3.7109375" style="33" customWidth="1"/>
    <col min="32" max="35" width="0" style="33" hidden="1" customWidth="1"/>
    <col min="36" max="36" width="4.140625" style="33" customWidth="1"/>
    <col min="37" max="41" width="11.42578125" style="33"/>
  </cols>
  <sheetData>
    <row r="1" spans="1:41" ht="5.0999999999999996" customHeight="1" thickBot="1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</row>
    <row r="2" spans="1:41" ht="24.75" customHeight="1" thickTop="1" thickBot="1">
      <c r="B2" s="149"/>
      <c r="C2" s="45"/>
      <c r="D2" s="83"/>
      <c r="E2" s="762" t="s">
        <v>271</v>
      </c>
      <c r="F2" s="762"/>
      <c r="G2" s="762"/>
      <c r="H2" s="762"/>
      <c r="I2" s="766" t="s">
        <v>340</v>
      </c>
      <c r="J2" s="766"/>
      <c r="K2" s="766"/>
      <c r="L2" s="766"/>
      <c r="M2" s="766"/>
      <c r="N2" s="234"/>
      <c r="O2" s="234"/>
      <c r="P2" s="55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</row>
    <row r="3" spans="1:41" ht="9.9499999999999993" customHeight="1" thickTop="1" thickBot="1">
      <c r="B3" s="149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58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</row>
    <row r="4" spans="1:41" ht="15" customHeight="1" thickTop="1" thickBot="1">
      <c r="B4" s="149"/>
      <c r="C4" s="40"/>
      <c r="D4" s="759" t="s">
        <v>239</v>
      </c>
      <c r="E4" s="760"/>
      <c r="F4" s="56"/>
      <c r="G4" s="763" t="s">
        <v>301</v>
      </c>
      <c r="H4" s="764"/>
      <c r="I4" s="764"/>
      <c r="J4" s="764"/>
      <c r="K4" s="764"/>
      <c r="L4" s="764"/>
      <c r="M4" s="765"/>
      <c r="N4" s="41"/>
      <c r="O4" s="41"/>
      <c r="P4" s="41"/>
      <c r="Q4" s="158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</row>
    <row r="5" spans="1:41" ht="9.9499999999999993" customHeight="1" thickTop="1" thickBot="1">
      <c r="B5" s="149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158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</row>
    <row r="6" spans="1:41" ht="15" customHeight="1">
      <c r="B6" s="149"/>
      <c r="C6" s="40"/>
      <c r="D6" s="767" t="s">
        <v>119</v>
      </c>
      <c r="E6" s="768"/>
      <c r="F6" s="84"/>
      <c r="G6" s="341" t="s">
        <v>282</v>
      </c>
      <c r="H6" s="109"/>
      <c r="I6" s="106"/>
      <c r="J6" s="41"/>
      <c r="K6" s="41"/>
      <c r="L6" s="41"/>
      <c r="M6" s="41"/>
      <c r="N6" s="41"/>
      <c r="O6" s="41"/>
      <c r="P6" s="41"/>
      <c r="Q6" s="158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</row>
    <row r="7" spans="1:41" s="33" customFormat="1" ht="12" customHeight="1" thickBot="1">
      <c r="B7" s="149"/>
      <c r="C7" s="79"/>
      <c r="D7" s="313" t="s">
        <v>281</v>
      </c>
      <c r="E7" s="314" t="s">
        <v>272</v>
      </c>
      <c r="F7" s="315"/>
      <c r="G7" s="342" t="s">
        <v>284</v>
      </c>
      <c r="H7" s="109"/>
      <c r="I7" s="106"/>
      <c r="J7" s="106"/>
      <c r="K7" s="106"/>
      <c r="L7" s="106"/>
      <c r="M7" s="106"/>
      <c r="N7" s="106"/>
      <c r="O7" s="106"/>
      <c r="P7" s="65"/>
      <c r="Q7" s="15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</row>
    <row r="8" spans="1:41" s="33" customFormat="1" ht="18" customHeight="1" thickTop="1" thickBot="1">
      <c r="A8" s="33" t="s">
        <v>159</v>
      </c>
      <c r="B8" s="149"/>
      <c r="C8" s="40"/>
      <c r="D8" s="327" t="s">
        <v>113</v>
      </c>
      <c r="E8" s="316"/>
      <c r="F8" s="101"/>
      <c r="G8" s="320"/>
      <c r="H8" s="108"/>
      <c r="I8" s="311" t="str">
        <f>IF(G8=0,"&lt;  PON INVERSIÓN: Fecha e importe, IMPRESCINDIBLE","")</f>
        <v>&lt;  PON INVERSIÓN: Fecha e importe, IMPRESCINDIBLE</v>
      </c>
      <c r="J8" s="106"/>
      <c r="K8" s="106"/>
      <c r="L8" s="106"/>
      <c r="M8" s="106"/>
      <c r="N8" s="106"/>
      <c r="O8" s="106"/>
      <c r="P8" s="41"/>
      <c r="Q8" s="15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</row>
    <row r="9" spans="1:41" s="33" customFormat="1" ht="18" customHeight="1" thickTop="1">
      <c r="B9" s="149"/>
      <c r="C9" s="40"/>
      <c r="D9" s="328" t="s">
        <v>84</v>
      </c>
      <c r="E9" s="317"/>
      <c r="F9" s="101"/>
      <c r="G9" s="321"/>
      <c r="H9" s="108"/>
      <c r="I9" s="124" t="str">
        <f>IF(G8=0,"",IF(G9=0,"&lt;  Pon fecha y flujo de caja hasta completar el número de años que necesites",""))</f>
        <v/>
      </c>
      <c r="J9" s="106"/>
      <c r="K9" s="106"/>
      <c r="L9" s="106"/>
      <c r="M9" s="106"/>
      <c r="N9" s="106"/>
      <c r="O9" s="106"/>
      <c r="P9" s="41"/>
      <c r="Q9" s="15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</row>
    <row r="10" spans="1:41" s="33" customFormat="1" ht="18" customHeight="1">
      <c r="B10" s="149"/>
      <c r="C10" s="40"/>
      <c r="D10" s="328" t="s">
        <v>87</v>
      </c>
      <c r="E10" s="318"/>
      <c r="F10" s="101"/>
      <c r="G10" s="322"/>
      <c r="H10" s="108"/>
      <c r="I10" s="124" t="str">
        <f t="shared" ref="I10:I17" si="0">IF(G9=0,"",IF(G10=0,"&lt;  Pon fecha y flujo de caja hasta completar el número de años que necesites",""))</f>
        <v/>
      </c>
      <c r="J10" s="106"/>
      <c r="K10" s="106"/>
      <c r="L10" s="106"/>
      <c r="M10" s="106"/>
      <c r="N10" s="106"/>
      <c r="O10" s="106"/>
      <c r="P10" s="41"/>
      <c r="Q10" s="15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</row>
    <row r="11" spans="1:41" s="33" customFormat="1" ht="18" customHeight="1">
      <c r="B11" s="149"/>
      <c r="C11" s="79"/>
      <c r="D11" s="328" t="s">
        <v>85</v>
      </c>
      <c r="E11" s="318"/>
      <c r="F11" s="101"/>
      <c r="G11" s="322"/>
      <c r="H11" s="108"/>
      <c r="I11" s="124" t="str">
        <f t="shared" si="0"/>
        <v/>
      </c>
      <c r="J11" s="106"/>
      <c r="K11" s="106"/>
      <c r="L11" s="106"/>
      <c r="M11" s="106"/>
      <c r="N11" s="106"/>
      <c r="O11" s="106"/>
      <c r="P11" s="100"/>
      <c r="Q11" s="15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</row>
    <row r="12" spans="1:41" s="33" customFormat="1" ht="18" customHeight="1">
      <c r="B12" s="149"/>
      <c r="C12" s="79"/>
      <c r="D12" s="328" t="s">
        <v>86</v>
      </c>
      <c r="E12" s="318"/>
      <c r="F12" s="101"/>
      <c r="G12" s="322"/>
      <c r="H12" s="108"/>
      <c r="I12" s="124" t="str">
        <f t="shared" si="0"/>
        <v/>
      </c>
      <c r="J12" s="106"/>
      <c r="K12" s="106"/>
      <c r="L12" s="106"/>
      <c r="M12" s="106"/>
      <c r="N12" s="106"/>
      <c r="O12" s="106"/>
      <c r="P12" s="100"/>
      <c r="Q12" s="15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</row>
    <row r="13" spans="1:41" s="33" customFormat="1" ht="18" customHeight="1">
      <c r="B13" s="149"/>
      <c r="C13" s="79"/>
      <c r="D13" s="328" t="s">
        <v>273</v>
      </c>
      <c r="E13" s="318"/>
      <c r="F13" s="101"/>
      <c r="G13" s="322"/>
      <c r="H13" s="108"/>
      <c r="I13" s="124" t="str">
        <f t="shared" si="0"/>
        <v/>
      </c>
      <c r="J13" s="106"/>
      <c r="K13" s="106"/>
      <c r="L13" s="106"/>
      <c r="M13" s="106"/>
      <c r="N13" s="106"/>
      <c r="O13" s="106"/>
      <c r="P13" s="100"/>
      <c r="Q13" s="15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</row>
    <row r="14" spans="1:41" s="33" customFormat="1" ht="18" customHeight="1">
      <c r="B14" s="149"/>
      <c r="C14" s="79"/>
      <c r="D14" s="328" t="s">
        <v>274</v>
      </c>
      <c r="E14" s="318"/>
      <c r="F14" s="101"/>
      <c r="G14" s="322"/>
      <c r="H14" s="108"/>
      <c r="I14" s="124" t="str">
        <f t="shared" si="0"/>
        <v/>
      </c>
      <c r="J14" s="106"/>
      <c r="K14" s="106"/>
      <c r="L14" s="106"/>
      <c r="M14" s="106"/>
      <c r="N14" s="106"/>
      <c r="O14" s="106"/>
      <c r="P14" s="100"/>
      <c r="Q14" s="15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</row>
    <row r="15" spans="1:41" s="33" customFormat="1" ht="18" customHeight="1">
      <c r="B15" s="149"/>
      <c r="C15" s="79"/>
      <c r="D15" s="328" t="s">
        <v>275</v>
      </c>
      <c r="E15" s="318"/>
      <c r="F15" s="101"/>
      <c r="G15" s="322"/>
      <c r="H15" s="108">
        <f>calculos!E138</f>
        <v>0</v>
      </c>
      <c r="I15" s="124" t="str">
        <f t="shared" si="0"/>
        <v/>
      </c>
      <c r="J15" s="106"/>
      <c r="K15" s="106"/>
      <c r="L15" s="106"/>
      <c r="M15" s="106"/>
      <c r="N15" s="106"/>
      <c r="O15" s="106"/>
      <c r="P15" s="100"/>
      <c r="Q15" s="158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</row>
    <row r="16" spans="1:41" s="33" customFormat="1" ht="18" customHeight="1">
      <c r="B16" s="149"/>
      <c r="C16" s="79"/>
      <c r="D16" s="329" t="s">
        <v>276</v>
      </c>
      <c r="E16" s="318"/>
      <c r="F16" s="101"/>
      <c r="G16" s="322"/>
      <c r="H16" s="108"/>
      <c r="I16" s="124" t="str">
        <f t="shared" si="0"/>
        <v/>
      </c>
      <c r="J16" s="106"/>
      <c r="K16" s="106"/>
      <c r="L16" s="106"/>
      <c r="M16" s="106"/>
      <c r="N16" s="106"/>
      <c r="O16" s="106"/>
      <c r="P16" s="100"/>
      <c r="Q16" s="158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</row>
    <row r="17" spans="2:41" s="33" customFormat="1" ht="18" customHeight="1" thickBot="1">
      <c r="B17" s="149"/>
      <c r="C17" s="79"/>
      <c r="D17" s="330" t="s">
        <v>121</v>
      </c>
      <c r="E17" s="319"/>
      <c r="F17" s="101"/>
      <c r="G17" s="323"/>
      <c r="H17" s="108">
        <f>calculos!E143</f>
        <v>0</v>
      </c>
      <c r="I17" s="124" t="str">
        <f t="shared" si="0"/>
        <v/>
      </c>
      <c r="J17" s="106"/>
      <c r="K17" s="106"/>
      <c r="L17" s="106"/>
      <c r="M17" s="106"/>
      <c r="N17" s="106"/>
      <c r="O17" s="106"/>
      <c r="P17" s="100"/>
      <c r="Q17" s="158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</row>
    <row r="18" spans="2:41" s="33" customFormat="1" ht="15" customHeight="1" thickBot="1">
      <c r="B18" s="149"/>
      <c r="C18" s="79"/>
      <c r="D18" s="104"/>
      <c r="E18" s="105"/>
      <c r="F18" s="101"/>
      <c r="G18" s="106"/>
      <c r="H18" s="107"/>
      <c r="I18" s="106"/>
      <c r="J18" s="107"/>
      <c r="K18" s="106"/>
      <c r="L18" s="107"/>
      <c r="M18" s="106"/>
      <c r="N18" s="107"/>
      <c r="O18" s="106"/>
      <c r="P18" s="65"/>
      <c r="Q18" s="158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</row>
    <row r="19" spans="2:41" s="33" customFormat="1" ht="18" customHeight="1" thickBot="1">
      <c r="B19" s="149"/>
      <c r="C19" s="79"/>
      <c r="D19" s="310" t="s">
        <v>280</v>
      </c>
      <c r="E19" s="312" t="s">
        <v>277</v>
      </c>
      <c r="F19" s="101"/>
      <c r="G19" s="326"/>
      <c r="H19" s="107"/>
      <c r="I19" s="311" t="str">
        <f>IF(G19=0,"&lt;  Pon la tasa de descuento, ES IMPRESCINDIBLE","")</f>
        <v>&lt;  Pon la tasa de descuento, ES IMPRESCINDIBLE</v>
      </c>
      <c r="J19" s="107"/>
      <c r="K19" s="106"/>
      <c r="L19" s="107"/>
      <c r="M19" s="106"/>
      <c r="N19" s="107"/>
      <c r="O19" s="204" t="s">
        <v>182</v>
      </c>
      <c r="P19" s="65"/>
      <c r="Q19" s="158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</row>
    <row r="20" spans="2:41" s="33" customFormat="1" ht="15" customHeight="1" thickBot="1">
      <c r="B20" s="149"/>
      <c r="C20" s="79"/>
      <c r="D20" s="104"/>
      <c r="E20" s="105"/>
      <c r="F20" s="101"/>
      <c r="G20" s="106"/>
      <c r="H20" s="107"/>
      <c r="I20" s="311" t="str">
        <f>IF(G19=0,"Sin la tasa de descuento el VNA no se calcula","")</f>
        <v>Sin la tasa de descuento el VNA no se calcula</v>
      </c>
      <c r="J20" s="107"/>
      <c r="K20" s="106"/>
      <c r="L20" s="107"/>
      <c r="M20" s="106"/>
      <c r="N20" s="107"/>
      <c r="O20" s="106"/>
      <c r="P20" s="65"/>
      <c r="Q20" s="158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</row>
    <row r="21" spans="2:41" s="33" customFormat="1" ht="18" customHeight="1" thickTop="1" thickBot="1">
      <c r="B21" s="149"/>
      <c r="C21" s="79"/>
      <c r="D21" s="110" t="s">
        <v>279</v>
      </c>
      <c r="E21" s="111" t="s">
        <v>278</v>
      </c>
      <c r="F21" s="101"/>
      <c r="G21" s="324" t="str">
        <f>calculos!$H$184</f>
        <v>N/D</v>
      </c>
      <c r="H21" s="125"/>
      <c r="I21" s="294"/>
      <c r="J21" s="106"/>
      <c r="K21" s="106"/>
      <c r="L21" s="106"/>
      <c r="M21" s="106"/>
      <c r="N21" s="106"/>
      <c r="O21" s="106"/>
      <c r="P21" s="65"/>
      <c r="Q21" s="158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</row>
    <row r="22" spans="2:41" s="33" customFormat="1" ht="5.0999999999999996" customHeight="1" thickTop="1" thickBot="1">
      <c r="B22" s="149"/>
      <c r="C22" s="79"/>
      <c r="D22" s="104"/>
      <c r="E22" s="105"/>
      <c r="F22" s="101"/>
      <c r="G22" s="112"/>
      <c r="H22" s="113"/>
      <c r="I22" s="106"/>
      <c r="J22" s="106"/>
      <c r="K22" s="106"/>
      <c r="L22" s="106"/>
      <c r="M22" s="106"/>
      <c r="N22" s="106"/>
      <c r="O22" s="106"/>
      <c r="P22" s="65"/>
      <c r="Q22" s="158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</row>
    <row r="23" spans="2:41" s="33" customFormat="1" ht="18" customHeight="1" thickTop="1" thickBot="1">
      <c r="B23" s="149"/>
      <c r="C23" s="79"/>
      <c r="D23" s="118" t="s">
        <v>161</v>
      </c>
      <c r="E23" s="119" t="s">
        <v>174</v>
      </c>
      <c r="F23" s="101"/>
      <c r="G23" s="325">
        <f>calculos!$J$184</f>
        <v>0</v>
      </c>
      <c r="H23" s="126"/>
      <c r="I23" s="106"/>
      <c r="J23" s="106"/>
      <c r="K23" s="106"/>
      <c r="L23" s="106"/>
      <c r="M23" s="106"/>
      <c r="N23" s="106"/>
      <c r="O23" s="106"/>
      <c r="P23" s="65"/>
      <c r="Q23" s="158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</row>
    <row r="24" spans="2:41" s="33" customFormat="1" ht="24.95" customHeight="1" thickTop="1">
      <c r="B24" s="149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158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</row>
    <row r="25" spans="2:41">
      <c r="B25" s="149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</row>
    <row r="26" spans="2:41">
      <c r="B26" s="149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</row>
    <row r="27" spans="2:41">
      <c r="B27" s="149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</row>
    <row r="28" spans="2:41">
      <c r="B28" s="149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</row>
    <row r="29" spans="2:41">
      <c r="B29" s="149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</row>
    <row r="30" spans="2:41">
      <c r="B30" s="149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</row>
    <row r="31" spans="2:41">
      <c r="B31" s="149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</row>
    <row r="32" spans="2:41">
      <c r="B32" s="149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</row>
    <row r="33" spans="2:41">
      <c r="B33" s="149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</row>
    <row r="34" spans="2:41">
      <c r="B34" s="149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</row>
    <row r="35" spans="2:41">
      <c r="B35" s="149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</row>
    <row r="36" spans="2:41">
      <c r="B36" s="149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</row>
    <row r="37" spans="2:41">
      <c r="B37" s="149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</row>
    <row r="38" spans="2:41" ht="5.0999999999999996" customHeight="1">
      <c r="B38" s="149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</row>
    <row r="39" spans="2:41">
      <c r="B39" s="149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</row>
    <row r="40" spans="2:41">
      <c r="B40" s="149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</row>
    <row r="41" spans="2:41">
      <c r="B41" s="149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</row>
    <row r="42" spans="2:41">
      <c r="B42" s="149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</row>
    <row r="43" spans="2:41">
      <c r="B43" s="149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</row>
    <row r="44" spans="2:41">
      <c r="B44" s="149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</row>
    <row r="45" spans="2:41" ht="5.0999999999999996" customHeight="1">
      <c r="B45" s="149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</row>
    <row r="46" spans="2:41">
      <c r="B46" s="149"/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</row>
    <row r="47" spans="2:41">
      <c r="B47" s="149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</row>
    <row r="48" spans="2:41">
      <c r="B48" s="149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</row>
    <row r="49" spans="2:41">
      <c r="B49" s="149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</row>
    <row r="50" spans="2:41">
      <c r="B50" s="149"/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</row>
    <row r="51" spans="2:41">
      <c r="B51" s="149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</row>
    <row r="52" spans="2:41"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</row>
    <row r="53" spans="2:41"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</row>
    <row r="54" spans="2:41"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</row>
    <row r="55" spans="2:41"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</row>
    <row r="56" spans="2:41"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</row>
    <row r="57" spans="2:41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</row>
    <row r="58" spans="2:41"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</row>
    <row r="59" spans="2:41"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</row>
    <row r="60" spans="2:41"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</row>
    <row r="61" spans="2:41"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</row>
    <row r="62" spans="2:41"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</row>
    <row r="63" spans="2:41"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</row>
    <row r="64" spans="2:41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</row>
    <row r="65" spans="2:41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</row>
    <row r="66" spans="2:41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</row>
    <row r="67" spans="2:41"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</row>
    <row r="68" spans="2:41"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</row>
    <row r="69" spans="2:41"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</row>
    <row r="70" spans="2:41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</row>
    <row r="71" spans="2:41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</row>
    <row r="72" spans="2:41"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</row>
    <row r="73" spans="2:41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</row>
    <row r="74" spans="2:41"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</row>
    <row r="75" spans="2:41"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</row>
    <row r="76" spans="2:41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</row>
    <row r="77" spans="2:41"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</row>
    <row r="78" spans="2:41"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</row>
    <row r="79" spans="2:41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</row>
    <row r="80" spans="2:41"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</row>
    <row r="81" spans="2:41"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</row>
    <row r="82" spans="2:41"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</row>
    <row r="83" spans="2:41"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</row>
    <row r="84" spans="2:41"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</row>
    <row r="85" spans="2:41"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</row>
    <row r="86" spans="2:41"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</row>
    <row r="87" spans="2:41"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</row>
    <row r="88" spans="2:41"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</row>
    <row r="89" spans="2:41"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</row>
    <row r="90" spans="2:41"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</row>
    <row r="91" spans="2:41"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</row>
    <row r="92" spans="2:41"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</row>
    <row r="93" spans="2:41"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</row>
    <row r="94" spans="2:41"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</row>
    <row r="95" spans="2:41"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</row>
    <row r="96" spans="2:41"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</row>
    <row r="97" spans="2:41"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</row>
    <row r="98" spans="2:41"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</row>
    <row r="99" spans="2:41"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</row>
    <row r="100" spans="2:41"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</row>
    <row r="101" spans="2:41"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</row>
    <row r="102" spans="2:41"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</row>
    <row r="103" spans="2:41"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</row>
    <row r="104" spans="2:41"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</row>
    <row r="105" spans="2:41"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</row>
    <row r="106" spans="2:41"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</row>
    <row r="107" spans="2:41"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</row>
    <row r="108" spans="2:41"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</row>
    <row r="109" spans="2:41"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</row>
    <row r="110" spans="2:41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</row>
    <row r="111" spans="2:41"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</row>
    <row r="112" spans="2:41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</row>
    <row r="113" spans="2:41"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</row>
    <row r="114" spans="2:41"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</row>
    <row r="115" spans="2:41"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</row>
    <row r="116" spans="2:41" ht="13.5" thickBot="1">
      <c r="B116" s="149"/>
      <c r="C116" s="206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8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</row>
    <row r="117" spans="2:41" ht="21.75" thickTop="1" thickBot="1">
      <c r="B117" s="149"/>
      <c r="C117" s="193"/>
      <c r="D117" s="148"/>
      <c r="E117" s="205" t="s">
        <v>186</v>
      </c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76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</row>
    <row r="118" spans="2:41" ht="5.0999999999999996" customHeight="1" thickTop="1">
      <c r="B118" s="149"/>
      <c r="C118" s="193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76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</row>
    <row r="119" spans="2:41" ht="14.25">
      <c r="B119" s="149"/>
      <c r="C119" s="193"/>
      <c r="D119" s="67"/>
      <c r="E119" s="73" t="s">
        <v>286</v>
      </c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174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</row>
    <row r="120" spans="2:41">
      <c r="B120" s="149"/>
      <c r="C120" s="193"/>
      <c r="D120" s="67"/>
      <c r="E120" s="76" t="s">
        <v>285</v>
      </c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174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</row>
    <row r="121" spans="2:41" ht="21.75" customHeight="1">
      <c r="B121" s="149"/>
      <c r="C121" s="193"/>
      <c r="D121" s="67"/>
      <c r="E121" s="73" t="s">
        <v>368</v>
      </c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174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</row>
    <row r="122" spans="2:41" ht="15" customHeight="1">
      <c r="B122" s="149"/>
      <c r="C122" s="193"/>
      <c r="D122" s="67"/>
      <c r="E122" s="76" t="s">
        <v>290</v>
      </c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174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</row>
    <row r="123" spans="2:41">
      <c r="B123" s="149"/>
      <c r="C123" s="193"/>
      <c r="D123" s="67"/>
      <c r="E123" s="76" t="s">
        <v>287</v>
      </c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174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</row>
    <row r="124" spans="2:41">
      <c r="B124" s="149"/>
      <c r="C124" s="193"/>
      <c r="D124" s="67"/>
      <c r="E124" s="76" t="s">
        <v>289</v>
      </c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174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</row>
    <row r="125" spans="2:41">
      <c r="B125" s="149"/>
      <c r="C125" s="193"/>
      <c r="D125" s="67"/>
      <c r="E125" s="76" t="s">
        <v>288</v>
      </c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174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</row>
    <row r="126" spans="2:41">
      <c r="B126" s="149"/>
      <c r="C126" s="193"/>
      <c r="D126" s="67"/>
      <c r="E126" s="76" t="s">
        <v>293</v>
      </c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174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</row>
    <row r="127" spans="2:41" ht="21" customHeight="1">
      <c r="B127" s="149"/>
      <c r="C127" s="193"/>
      <c r="D127" s="67"/>
      <c r="E127" s="73" t="s">
        <v>517</v>
      </c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174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</row>
    <row r="128" spans="2:41" ht="16.5" customHeight="1">
      <c r="B128" s="149"/>
      <c r="C128" s="193"/>
      <c r="D128" s="67"/>
      <c r="E128" s="74" t="s">
        <v>291</v>
      </c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174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</row>
    <row r="129" spans="2:41">
      <c r="B129" s="149"/>
      <c r="C129" s="193"/>
      <c r="D129" s="67"/>
      <c r="E129" s="76" t="s">
        <v>292</v>
      </c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174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</row>
    <row r="130" spans="2:41" ht="10.5" customHeight="1" thickBot="1">
      <c r="B130" s="149"/>
      <c r="C130" s="193"/>
      <c r="D130" s="67"/>
      <c r="E130" s="74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174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</row>
    <row r="131" spans="2:41" ht="17.25" thickBot="1">
      <c r="B131" s="149"/>
      <c r="C131" s="193"/>
      <c r="D131" s="67"/>
      <c r="E131" s="757" t="s">
        <v>296</v>
      </c>
      <c r="F131" s="757"/>
      <c r="G131" s="757"/>
      <c r="H131" s="758"/>
      <c r="I131" s="67"/>
      <c r="J131" s="67"/>
      <c r="K131" s="67"/>
      <c r="L131" s="67"/>
      <c r="M131" s="67"/>
      <c r="N131" s="67"/>
      <c r="O131" s="67"/>
      <c r="P131" s="174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</row>
    <row r="132" spans="2:41" ht="4.5" customHeight="1">
      <c r="B132" s="149"/>
      <c r="C132" s="193"/>
      <c r="D132" s="67"/>
      <c r="E132" s="74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174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</row>
    <row r="133" spans="2:41">
      <c r="B133" s="149"/>
      <c r="C133" s="193"/>
      <c r="D133" s="67"/>
      <c r="E133" s="148" t="s">
        <v>298</v>
      </c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174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</row>
    <row r="134" spans="2:41">
      <c r="B134" s="149"/>
      <c r="C134" s="193"/>
      <c r="D134" s="67"/>
      <c r="E134" s="148" t="s">
        <v>297</v>
      </c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174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</row>
    <row r="135" spans="2:41">
      <c r="B135" s="149"/>
      <c r="C135" s="193"/>
      <c r="D135" s="67"/>
      <c r="E135" s="344" t="s">
        <v>299</v>
      </c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174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</row>
    <row r="136" spans="2:41">
      <c r="B136" s="149"/>
      <c r="C136" s="193"/>
      <c r="D136" s="67"/>
      <c r="E136" s="344" t="s">
        <v>300</v>
      </c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174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</row>
    <row r="137" spans="2:41" ht="13.5" thickBot="1">
      <c r="B137" s="149"/>
      <c r="C137" s="193"/>
      <c r="D137" s="67"/>
      <c r="E137" s="179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174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</row>
    <row r="138" spans="2:41" ht="17.25" thickBot="1">
      <c r="B138" s="149"/>
      <c r="C138" s="193"/>
      <c r="D138" s="67"/>
      <c r="E138" s="757" t="s">
        <v>211</v>
      </c>
      <c r="F138" s="757"/>
      <c r="G138" s="757"/>
      <c r="H138" s="758"/>
      <c r="I138" s="67"/>
      <c r="J138" s="67"/>
      <c r="K138" s="67"/>
      <c r="L138" s="67"/>
      <c r="M138" s="67"/>
      <c r="N138" s="67"/>
      <c r="O138" s="67"/>
      <c r="P138" s="174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</row>
    <row r="139" spans="2:41">
      <c r="B139" s="149"/>
      <c r="C139" s="193"/>
      <c r="D139" s="67"/>
      <c r="E139" s="179" t="s">
        <v>212</v>
      </c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174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</row>
    <row r="140" spans="2:41">
      <c r="B140" s="149"/>
      <c r="C140" s="193"/>
      <c r="D140" s="67"/>
      <c r="E140" s="148" t="s">
        <v>213</v>
      </c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174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</row>
    <row r="141" spans="2:41">
      <c r="B141" s="149"/>
      <c r="C141" s="193"/>
      <c r="D141" s="67"/>
      <c r="E141" s="148" t="s">
        <v>294</v>
      </c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174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</row>
    <row r="142" spans="2:41">
      <c r="B142" s="149"/>
      <c r="C142" s="193"/>
      <c r="D142" s="67"/>
      <c r="E142" s="148" t="s">
        <v>295</v>
      </c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174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</row>
    <row r="143" spans="2:41" ht="2.25" customHeight="1">
      <c r="B143" s="149"/>
      <c r="C143" s="193"/>
      <c r="D143" s="67"/>
      <c r="E143" s="148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174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</row>
    <row r="144" spans="2:41">
      <c r="B144" s="149"/>
      <c r="C144" s="193"/>
      <c r="D144" s="67"/>
      <c r="E144" s="148" t="s">
        <v>215</v>
      </c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174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</row>
    <row r="145" spans="2:41">
      <c r="B145" s="149"/>
      <c r="C145" s="193"/>
      <c r="D145" s="67"/>
      <c r="E145" s="76" t="s">
        <v>529</v>
      </c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174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</row>
    <row r="146" spans="2:41" ht="9.9499999999999993" customHeight="1">
      <c r="B146" s="149"/>
      <c r="C146" s="193"/>
      <c r="D146" s="67"/>
      <c r="E146" s="199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4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</row>
    <row r="147" spans="2:41" ht="9.9499999999999993" customHeight="1" thickBot="1">
      <c r="B147" s="149"/>
      <c r="C147" s="193"/>
      <c r="D147" s="67"/>
      <c r="E147" s="74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174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</row>
    <row r="148" spans="2:41" ht="17.25" customHeight="1" thickBot="1">
      <c r="B148" s="149"/>
      <c r="C148" s="193"/>
      <c r="D148" s="67"/>
      <c r="E148" s="757" t="s">
        <v>216</v>
      </c>
      <c r="F148" s="757"/>
      <c r="G148" s="757"/>
      <c r="H148" s="758"/>
      <c r="I148" s="67"/>
      <c r="J148" s="67"/>
      <c r="K148" s="67"/>
      <c r="L148" s="67"/>
      <c r="M148" s="67"/>
      <c r="N148" s="67"/>
      <c r="O148" s="67"/>
      <c r="P148" s="174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</row>
    <row r="149" spans="2:41" ht="5.0999999999999996" customHeight="1">
      <c r="B149" s="149"/>
      <c r="C149" s="193"/>
      <c r="D149" s="67"/>
      <c r="E149" s="74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174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</row>
    <row r="150" spans="2:41">
      <c r="B150" s="149"/>
      <c r="C150" s="193"/>
      <c r="D150" s="67"/>
      <c r="E150" s="200" t="s">
        <v>183</v>
      </c>
      <c r="F150" s="183"/>
      <c r="G150" s="132"/>
      <c r="H150" s="148"/>
      <c r="I150" s="196" t="str">
        <f>IF(G150&lt;&gt;0,"",IF(G150=0,"&lt; Pon % interés anual de los préstamos (promedio)",0))</f>
        <v>&lt; Pon % interés anual de los préstamos (promedio)</v>
      </c>
      <c r="J150" s="67"/>
      <c r="K150" s="67"/>
      <c r="L150" s="67"/>
      <c r="M150" s="67"/>
      <c r="N150" s="67"/>
      <c r="O150" s="67"/>
      <c r="P150" s="174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</row>
    <row r="151" spans="2:41" ht="5.0999999999999996" customHeight="1">
      <c r="B151" s="149"/>
      <c r="C151" s="193"/>
      <c r="D151" s="67"/>
      <c r="E151" s="201"/>
      <c r="F151" s="148"/>
      <c r="G151" s="184"/>
      <c r="H151" s="187"/>
      <c r="I151" s="203"/>
      <c r="J151" s="67"/>
      <c r="K151" s="67"/>
      <c r="L151" s="67"/>
      <c r="M151" s="67"/>
      <c r="N151" s="67"/>
      <c r="O151" s="67"/>
      <c r="P151" s="174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</row>
    <row r="152" spans="2:41">
      <c r="B152" s="149"/>
      <c r="C152" s="193"/>
      <c r="D152" s="67"/>
      <c r="E152" s="200" t="s">
        <v>184</v>
      </c>
      <c r="F152" s="183"/>
      <c r="G152" s="132"/>
      <c r="H152" s="148"/>
      <c r="I152" s="196">
        <f>IF(G152&lt;&gt;0,"",IF(G150&lt;&gt;0,"&lt; Pon la tasa de impuestos sobre beneficios en % ",0))</f>
        <v>0</v>
      </c>
      <c r="J152" s="67"/>
      <c r="K152" s="67"/>
      <c r="L152" s="67"/>
      <c r="M152" s="67"/>
      <c r="N152" s="67"/>
      <c r="O152" s="67"/>
      <c r="P152" s="174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</row>
    <row r="153" spans="2:41" ht="5.0999999999999996" customHeight="1">
      <c r="B153" s="149"/>
      <c r="C153" s="193"/>
      <c r="D153" s="67"/>
      <c r="E153" s="202"/>
      <c r="F153" s="184"/>
      <c r="G153" s="184"/>
      <c r="H153" s="184"/>
      <c r="I153" s="203"/>
      <c r="J153" s="67"/>
      <c r="K153" s="67"/>
      <c r="L153" s="67"/>
      <c r="M153" s="67"/>
      <c r="N153" s="67"/>
      <c r="O153" s="67"/>
      <c r="P153" s="174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</row>
    <row r="154" spans="2:41">
      <c r="B154" s="149"/>
      <c r="C154" s="193"/>
      <c r="D154" s="67"/>
      <c r="E154" s="200" t="s">
        <v>7</v>
      </c>
      <c r="F154" s="183"/>
      <c r="G154" s="132"/>
      <c r="H154" s="148"/>
      <c r="I154" s="196">
        <f>IF(G154&lt;&gt;0,"",IF(G152&lt;&gt;0,"&lt; Pon el coste de los recursos propios en % (deseable)",0))</f>
        <v>0</v>
      </c>
      <c r="J154" s="67"/>
      <c r="K154" s="67"/>
      <c r="L154" s="67"/>
      <c r="M154" s="67"/>
      <c r="N154" s="67"/>
      <c r="O154" s="67"/>
      <c r="P154" s="174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</row>
    <row r="155" spans="2:41" ht="5.0999999999999996" customHeight="1">
      <c r="B155" s="149"/>
      <c r="C155" s="193"/>
      <c r="D155" s="67"/>
      <c r="E155" s="202"/>
      <c r="F155" s="184"/>
      <c r="G155" s="184"/>
      <c r="H155" s="184"/>
      <c r="I155" s="203"/>
      <c r="J155" s="67"/>
      <c r="K155" s="67"/>
      <c r="L155" s="67"/>
      <c r="M155" s="67"/>
      <c r="N155" s="67"/>
      <c r="O155" s="67"/>
      <c r="P155" s="174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</row>
    <row r="156" spans="2:41">
      <c r="B156" s="149"/>
      <c r="C156" s="193"/>
      <c r="D156" s="67"/>
      <c r="E156" s="200" t="s">
        <v>163</v>
      </c>
      <c r="F156" s="183"/>
      <c r="G156" s="132"/>
      <c r="H156" s="148"/>
      <c r="I156" s="196">
        <f>IF(G156&lt;&gt;0,"",IF(G154&lt;&gt;0,"&lt; Pon % de recursos ajenos respecto al total (% pasivo vs. total activo)",0))</f>
        <v>0</v>
      </c>
      <c r="J156" s="67"/>
      <c r="K156" s="67"/>
      <c r="L156" s="67"/>
      <c r="M156" s="67"/>
      <c r="N156" s="67"/>
      <c r="O156" s="67"/>
      <c r="P156" s="174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</row>
    <row r="157" spans="2:41" ht="5.0999999999999996" customHeight="1">
      <c r="B157" s="149"/>
      <c r="C157" s="193"/>
      <c r="D157" s="67"/>
      <c r="E157" s="202"/>
      <c r="F157" s="184"/>
      <c r="G157" s="184"/>
      <c r="H157" s="184"/>
      <c r="I157" s="203"/>
      <c r="J157" s="67"/>
      <c r="K157" s="67"/>
      <c r="L157" s="67"/>
      <c r="M157" s="67"/>
      <c r="N157" s="67"/>
      <c r="O157" s="67"/>
      <c r="P157" s="174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</row>
    <row r="158" spans="2:41">
      <c r="B158" s="149"/>
      <c r="C158" s="193"/>
      <c r="D158" s="67"/>
      <c r="E158" s="200" t="s">
        <v>164</v>
      </c>
      <c r="F158" s="183"/>
      <c r="G158" s="192">
        <f>IF(G156=0,0,100%-G156)</f>
        <v>0</v>
      </c>
      <c r="H158" s="148"/>
      <c r="I158" s="196"/>
      <c r="J158" s="67"/>
      <c r="K158" s="67"/>
      <c r="L158" s="67"/>
      <c r="M158" s="67"/>
      <c r="N158" s="67"/>
      <c r="O158" s="67"/>
      <c r="P158" s="174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</row>
    <row r="159" spans="2:41" ht="5.0999999999999996" customHeight="1">
      <c r="B159" s="149"/>
      <c r="C159" s="193"/>
      <c r="D159" s="67"/>
      <c r="E159" s="189"/>
      <c r="F159" s="185"/>
      <c r="G159" s="185"/>
      <c r="H159" s="191"/>
      <c r="I159" s="67"/>
      <c r="J159" s="67"/>
      <c r="K159" s="67"/>
      <c r="L159" s="67"/>
      <c r="M159" s="67"/>
      <c r="N159" s="67"/>
      <c r="O159" s="67"/>
      <c r="P159" s="174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</row>
    <row r="160" spans="2:41" ht="8.25" customHeight="1">
      <c r="B160" s="149"/>
      <c r="C160" s="193"/>
      <c r="D160" s="67"/>
      <c r="E160" s="188"/>
      <c r="F160" s="184"/>
      <c r="G160" s="184"/>
      <c r="H160" s="184"/>
      <c r="I160" s="67"/>
      <c r="J160" s="67"/>
      <c r="K160" s="67"/>
      <c r="L160" s="67"/>
      <c r="M160" s="67"/>
      <c r="N160" s="67"/>
      <c r="O160" s="67"/>
      <c r="P160" s="174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</row>
    <row r="161" spans="2:41">
      <c r="B161" s="149"/>
      <c r="C161" s="193"/>
      <c r="D161" s="148"/>
      <c r="E161" s="190" t="s">
        <v>165</v>
      </c>
      <c r="F161" s="186"/>
      <c r="G161" s="197">
        <f>(G150*(1-G152)*G156)+(G154*G158)</f>
        <v>0</v>
      </c>
      <c r="H161" s="148"/>
      <c r="I161" s="196" t="str">
        <f>IF(G161=0,"","&lt;  % de Coste del Capital o coste promedio ponderado del capital")</f>
        <v/>
      </c>
      <c r="J161" s="148"/>
      <c r="K161" s="148"/>
      <c r="L161" s="148"/>
      <c r="M161" s="148"/>
      <c r="N161" s="148"/>
      <c r="O161" s="148"/>
      <c r="P161" s="176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</row>
    <row r="162" spans="2:41" ht="6.75" customHeight="1">
      <c r="B162" s="149"/>
      <c r="C162" s="193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76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</row>
    <row r="163" spans="2:41">
      <c r="B163" s="149"/>
      <c r="C163" s="194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77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</row>
    <row r="164" spans="2:41"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</row>
    <row r="165" spans="2:41"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</row>
    <row r="166" spans="2:41"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</row>
    <row r="167" spans="2:41"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</row>
    <row r="168" spans="2:41"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</row>
    <row r="169" spans="2:41"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</row>
    <row r="170" spans="2:41"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</row>
    <row r="171" spans="2:41"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</row>
    <row r="172" spans="2:41"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</row>
    <row r="173" spans="2:41"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</row>
    <row r="174" spans="2:41"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</row>
    <row r="175" spans="2:41">
      <c r="B175" s="149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</row>
    <row r="176" spans="2:41"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</row>
    <row r="177" spans="2:41"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</row>
    <row r="178" spans="2:41"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</row>
    <row r="179" spans="2:41"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</row>
    <row r="180" spans="2:41"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</row>
    <row r="181" spans="2:41"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</row>
    <row r="182" spans="2:41"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</row>
    <row r="183" spans="2:41"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</row>
    <row r="184" spans="2:41"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</row>
    <row r="185" spans="2:41"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</row>
    <row r="186" spans="2:41"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</row>
    <row r="187" spans="2:41"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</row>
    <row r="188" spans="2:41"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</row>
    <row r="189" spans="2:41"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</row>
    <row r="190" spans="2:41"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</row>
    <row r="191" spans="2:41"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</row>
    <row r="192" spans="2:41"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</row>
    <row r="193" spans="2:41"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</row>
    <row r="194" spans="2:41"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</row>
    <row r="195" spans="2:41"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</row>
    <row r="196" spans="2:41"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</row>
    <row r="197" spans="2:41"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</row>
    <row r="198" spans="2:41"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</row>
    <row r="199" spans="2:41"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</row>
    <row r="200" spans="2:41"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</row>
    <row r="201" spans="2:41"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</row>
    <row r="202" spans="2:41"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</row>
    <row r="203" spans="2:41"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</row>
    <row r="204" spans="2:41"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</row>
    <row r="205" spans="2:41"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</row>
    <row r="206" spans="2:41"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</row>
    <row r="207" spans="2:41"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</row>
    <row r="208" spans="2:41"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</row>
    <row r="209" spans="2:41"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</row>
    <row r="210" spans="2:41"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</row>
    <row r="211" spans="2:41"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</row>
    <row r="212" spans="2:41"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</row>
    <row r="213" spans="2:41"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</row>
    <row r="214" spans="2:41"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</row>
    <row r="215" spans="2:41"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</row>
    <row r="216" spans="2:41"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</row>
    <row r="217" spans="2:41"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</row>
    <row r="218" spans="2:41"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</row>
  </sheetData>
  <sheetProtection sheet="1" objects="1" scenarios="1"/>
  <mergeCells count="8">
    <mergeCell ref="I2:M2"/>
    <mergeCell ref="D6:E6"/>
    <mergeCell ref="E131:H131"/>
    <mergeCell ref="E148:H148"/>
    <mergeCell ref="E138:H138"/>
    <mergeCell ref="D4:E4"/>
    <mergeCell ref="G4:M4"/>
    <mergeCell ref="E2:H2"/>
  </mergeCells>
  <hyperlinks>
    <hyperlink ref="O19" location="TASADOS" tooltip="Como calcular la tasa" display="calcular tasa"/>
  </hyperlinks>
  <printOptions horizontalCentered="1" verticalCentered="1"/>
  <pageMargins left="0.39370078740157483" right="0.55118110236220474" top="0.78740157480314965" bottom="0.78740157480314965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BJ293"/>
  <sheetViews>
    <sheetView showGridLines="0" showRowColHeaders="0" showOutlineSymbols="0" workbookViewId="0">
      <pane xSplit="4" ySplit="6" topLeftCell="E7" activePane="bottomRight" state="frozen"/>
      <selection activeCell="B1" sqref="B1"/>
      <selection pane="topRight" activeCell="E1" sqref="E1"/>
      <selection pane="bottomLeft" activeCell="B5" sqref="B5"/>
      <selection pane="bottomRight" activeCell="A7" sqref="A7:A82"/>
    </sheetView>
  </sheetViews>
  <sheetFormatPr baseColWidth="10" defaultRowHeight="12.75"/>
  <cols>
    <col min="1" max="1" width="0" hidden="1" customWidth="1"/>
    <col min="2" max="2" width="1.42578125" style="33" customWidth="1"/>
    <col min="3" max="3" width="2.42578125" style="33" customWidth="1"/>
    <col min="4" max="4" width="33.28515625" style="33" customWidth="1"/>
    <col min="5" max="5" width="0.85546875" style="33" customWidth="1"/>
    <col min="6" max="6" width="13.42578125" style="33" customWidth="1"/>
    <col min="7" max="16" width="12.28515625" style="33" customWidth="1"/>
    <col min="17" max="17" width="2.42578125" style="33" customWidth="1"/>
    <col min="18" max="28" width="11.42578125" style="33"/>
  </cols>
  <sheetData>
    <row r="1" spans="1:62" ht="5.0999999999999996" customHeight="1" thickBot="1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</row>
    <row r="2" spans="1:62" ht="24.75" customHeight="1" thickTop="1" thickBot="1">
      <c r="B2" s="149"/>
      <c r="C2" s="45"/>
      <c r="D2" s="762" t="s">
        <v>283</v>
      </c>
      <c r="E2" s="762"/>
      <c r="F2" s="762"/>
      <c r="G2" s="766" t="s">
        <v>369</v>
      </c>
      <c r="H2" s="766"/>
      <c r="I2" s="766"/>
      <c r="J2" s="766"/>
      <c r="K2" s="234"/>
      <c r="L2" s="55"/>
      <c r="M2" s="235"/>
      <c r="N2" s="236"/>
      <c r="O2" s="236"/>
      <c r="P2" s="236"/>
      <c r="Q2" s="236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</row>
    <row r="3" spans="1:62" ht="8.1" customHeight="1" thickTop="1" thickBot="1">
      <c r="B3" s="149"/>
      <c r="C3" s="57"/>
      <c r="D3" s="58"/>
      <c r="E3" s="58"/>
      <c r="F3" s="58"/>
      <c r="G3" s="58"/>
      <c r="H3" s="58"/>
      <c r="I3" s="58"/>
      <c r="J3" s="58"/>
      <c r="K3" s="58"/>
      <c r="L3" s="58"/>
      <c r="M3" s="41"/>
      <c r="N3" s="41"/>
      <c r="O3" s="41"/>
      <c r="P3" s="41"/>
      <c r="Q3" s="60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</row>
    <row r="4" spans="1:62" ht="15.95" customHeight="1" thickTop="1" thickBot="1">
      <c r="B4" s="149"/>
      <c r="C4" s="40"/>
      <c r="D4" s="102" t="s">
        <v>239</v>
      </c>
      <c r="E4" s="41"/>
      <c r="F4" s="769" t="s">
        <v>240</v>
      </c>
      <c r="G4" s="770"/>
      <c r="H4" s="770"/>
      <c r="I4" s="770"/>
      <c r="J4" s="770"/>
      <c r="K4" s="770"/>
      <c r="L4" s="771"/>
      <c r="M4" s="44"/>
      <c r="N4" s="44"/>
      <c r="O4" s="44"/>
      <c r="P4" s="44"/>
      <c r="Q4" s="60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</row>
    <row r="5" spans="1:62" ht="5.0999999999999996" customHeight="1" thickTop="1" thickBot="1">
      <c r="B5" s="149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60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</row>
    <row r="6" spans="1:62" ht="15.95" customHeight="1" thickTop="1" thickBot="1">
      <c r="B6" s="149"/>
      <c r="C6" s="40"/>
      <c r="D6" s="102" t="s">
        <v>256</v>
      </c>
      <c r="E6" s="56"/>
      <c r="F6" s="239" t="s">
        <v>244</v>
      </c>
      <c r="G6" s="237" t="s">
        <v>245</v>
      </c>
      <c r="H6" s="237" t="s">
        <v>246</v>
      </c>
      <c r="I6" s="237" t="s">
        <v>247</v>
      </c>
      <c r="J6" s="237" t="s">
        <v>248</v>
      </c>
      <c r="K6" s="237" t="s">
        <v>249</v>
      </c>
      <c r="L6" s="237" t="s">
        <v>250</v>
      </c>
      <c r="M6" s="237" t="s">
        <v>251</v>
      </c>
      <c r="N6" s="237" t="s">
        <v>252</v>
      </c>
      <c r="O6" s="237" t="s">
        <v>253</v>
      </c>
      <c r="P6" s="238" t="s">
        <v>254</v>
      </c>
      <c r="Q6" s="5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</row>
    <row r="7" spans="1:62" ht="5.0999999999999996" customHeight="1" thickTop="1" thickBot="1">
      <c r="A7" t="s">
        <v>403</v>
      </c>
      <c r="B7" s="149"/>
      <c r="C7" s="40"/>
      <c r="D7" s="80"/>
      <c r="E7" s="41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60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</row>
    <row r="8" spans="1:62" ht="12.95" customHeight="1" thickBot="1">
      <c r="B8" s="149"/>
      <c r="C8" s="40"/>
      <c r="D8" s="275" t="s">
        <v>241</v>
      </c>
      <c r="E8" s="41"/>
      <c r="F8" s="245"/>
      <c r="G8" s="44"/>
      <c r="H8" s="44"/>
      <c r="I8" s="44"/>
      <c r="J8" s="44"/>
      <c r="K8" s="44"/>
      <c r="L8" s="44"/>
      <c r="M8" s="44"/>
      <c r="N8" s="44"/>
      <c r="O8" s="44"/>
      <c r="P8" s="44"/>
      <c r="Q8" s="60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</row>
    <row r="9" spans="1:62" ht="12.95" customHeight="1">
      <c r="B9" s="149"/>
      <c r="C9" s="40"/>
      <c r="D9" s="276" t="s">
        <v>255</v>
      </c>
      <c r="E9" s="41"/>
      <c r="F9" s="44"/>
      <c r="G9" s="248"/>
      <c r="H9" s="246">
        <f>G9</f>
        <v>0</v>
      </c>
      <c r="I9" s="240">
        <f t="shared" ref="I9:P12" si="0">H9</f>
        <v>0</v>
      </c>
      <c r="J9" s="240">
        <f t="shared" si="0"/>
        <v>0</v>
      </c>
      <c r="K9" s="240">
        <f t="shared" si="0"/>
        <v>0</v>
      </c>
      <c r="L9" s="240">
        <f t="shared" si="0"/>
        <v>0</v>
      </c>
      <c r="M9" s="240">
        <f t="shared" si="0"/>
        <v>0</v>
      </c>
      <c r="N9" s="240">
        <f t="shared" si="0"/>
        <v>0</v>
      </c>
      <c r="O9" s="240">
        <f t="shared" si="0"/>
        <v>0</v>
      </c>
      <c r="P9" s="240">
        <f t="shared" si="0"/>
        <v>0</v>
      </c>
      <c r="Q9" s="60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</row>
    <row r="10" spans="1:62" ht="12.95" customHeight="1">
      <c r="B10" s="149"/>
      <c r="C10" s="40"/>
      <c r="D10" s="276" t="s">
        <v>257</v>
      </c>
      <c r="E10" s="41"/>
      <c r="F10" s="44"/>
      <c r="G10" s="249"/>
      <c r="H10" s="247">
        <f>G10</f>
        <v>0</v>
      </c>
      <c r="I10" s="241">
        <f t="shared" si="0"/>
        <v>0</v>
      </c>
      <c r="J10" s="241">
        <f t="shared" si="0"/>
        <v>0</v>
      </c>
      <c r="K10" s="241">
        <f t="shared" si="0"/>
        <v>0</v>
      </c>
      <c r="L10" s="241">
        <f t="shared" si="0"/>
        <v>0</v>
      </c>
      <c r="M10" s="241">
        <f t="shared" si="0"/>
        <v>0</v>
      </c>
      <c r="N10" s="241">
        <f t="shared" si="0"/>
        <v>0</v>
      </c>
      <c r="O10" s="241">
        <f t="shared" si="0"/>
        <v>0</v>
      </c>
      <c r="P10" s="241">
        <f t="shared" si="0"/>
        <v>0</v>
      </c>
      <c r="Q10" s="60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</row>
    <row r="11" spans="1:62" ht="12.95" customHeight="1">
      <c r="B11" s="149"/>
      <c r="C11" s="40"/>
      <c r="D11" s="276" t="s">
        <v>242</v>
      </c>
      <c r="E11" s="41"/>
      <c r="F11" s="44"/>
      <c r="G11" s="250"/>
      <c r="H11" s="246">
        <f>G11</f>
        <v>0</v>
      </c>
      <c r="I11" s="240">
        <f t="shared" si="0"/>
        <v>0</v>
      </c>
      <c r="J11" s="240">
        <f t="shared" si="0"/>
        <v>0</v>
      </c>
      <c r="K11" s="240">
        <f t="shared" si="0"/>
        <v>0</v>
      </c>
      <c r="L11" s="240">
        <f t="shared" si="0"/>
        <v>0</v>
      </c>
      <c r="M11" s="240">
        <f t="shared" si="0"/>
        <v>0</v>
      </c>
      <c r="N11" s="240">
        <f t="shared" si="0"/>
        <v>0</v>
      </c>
      <c r="O11" s="240">
        <f t="shared" si="0"/>
        <v>0</v>
      </c>
      <c r="P11" s="240">
        <f t="shared" si="0"/>
        <v>0</v>
      </c>
      <c r="Q11" s="60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</row>
    <row r="12" spans="1:62" ht="12.95" customHeight="1" thickBot="1">
      <c r="B12" s="149"/>
      <c r="C12" s="40"/>
      <c r="D12" s="277" t="s">
        <v>243</v>
      </c>
      <c r="E12" s="41"/>
      <c r="F12" s="44"/>
      <c r="G12" s="251"/>
      <c r="H12" s="247">
        <f>G12</f>
        <v>0</v>
      </c>
      <c r="I12" s="241">
        <f t="shared" si="0"/>
        <v>0</v>
      </c>
      <c r="J12" s="241">
        <f t="shared" si="0"/>
        <v>0</v>
      </c>
      <c r="K12" s="241">
        <f t="shared" si="0"/>
        <v>0</v>
      </c>
      <c r="L12" s="241">
        <f t="shared" si="0"/>
        <v>0</v>
      </c>
      <c r="M12" s="241">
        <f t="shared" si="0"/>
        <v>0</v>
      </c>
      <c r="N12" s="241">
        <f t="shared" si="0"/>
        <v>0</v>
      </c>
      <c r="O12" s="241">
        <f t="shared" si="0"/>
        <v>0</v>
      </c>
      <c r="P12" s="241">
        <f t="shared" si="0"/>
        <v>0</v>
      </c>
      <c r="Q12" s="60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</row>
    <row r="13" spans="1:62" ht="5.0999999999999996" customHeight="1" thickBot="1">
      <c r="B13" s="149"/>
      <c r="C13" s="40"/>
      <c r="D13" s="80"/>
      <c r="E13" s="41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60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</row>
    <row r="14" spans="1:62" ht="14.1" customHeight="1" thickBot="1">
      <c r="B14" s="149"/>
      <c r="C14" s="40"/>
      <c r="D14" s="243" t="s">
        <v>258</v>
      </c>
      <c r="E14" s="41"/>
      <c r="F14" s="44"/>
      <c r="G14" s="244">
        <f>G9*G10</f>
        <v>0</v>
      </c>
      <c r="H14" s="244">
        <f t="shared" ref="H14:P14" si="1">H9*H10</f>
        <v>0</v>
      </c>
      <c r="I14" s="244">
        <f t="shared" si="1"/>
        <v>0</v>
      </c>
      <c r="J14" s="244">
        <f t="shared" si="1"/>
        <v>0</v>
      </c>
      <c r="K14" s="244">
        <f t="shared" si="1"/>
        <v>0</v>
      </c>
      <c r="L14" s="244">
        <f t="shared" si="1"/>
        <v>0</v>
      </c>
      <c r="M14" s="244">
        <f t="shared" si="1"/>
        <v>0</v>
      </c>
      <c r="N14" s="244">
        <f t="shared" si="1"/>
        <v>0</v>
      </c>
      <c r="O14" s="244">
        <f t="shared" si="1"/>
        <v>0</v>
      </c>
      <c r="P14" s="244">
        <f t="shared" si="1"/>
        <v>0</v>
      </c>
      <c r="Q14" s="60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</row>
    <row r="15" spans="1:62" ht="5.0999999999999996" customHeight="1" thickBot="1">
      <c r="B15" s="149"/>
      <c r="C15" s="40"/>
      <c r="D15" s="82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60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</row>
    <row r="16" spans="1:62" ht="14.1" customHeight="1" thickBot="1">
      <c r="B16" s="149"/>
      <c r="C16" s="40"/>
      <c r="D16" s="243" t="s">
        <v>259</v>
      </c>
      <c r="E16" s="41"/>
      <c r="F16" s="44"/>
      <c r="G16" s="244">
        <f>SUM(G17:G18)</f>
        <v>0</v>
      </c>
      <c r="H16" s="244">
        <f t="shared" ref="H16:P16" si="2">SUM(H17:H18)</f>
        <v>0</v>
      </c>
      <c r="I16" s="244">
        <f t="shared" si="2"/>
        <v>0</v>
      </c>
      <c r="J16" s="244">
        <f t="shared" si="2"/>
        <v>0</v>
      </c>
      <c r="K16" s="244">
        <f t="shared" si="2"/>
        <v>0</v>
      </c>
      <c r="L16" s="244">
        <f t="shared" si="2"/>
        <v>0</v>
      </c>
      <c r="M16" s="244">
        <f t="shared" si="2"/>
        <v>0</v>
      </c>
      <c r="N16" s="244">
        <f t="shared" si="2"/>
        <v>0</v>
      </c>
      <c r="O16" s="244">
        <f t="shared" si="2"/>
        <v>0</v>
      </c>
      <c r="P16" s="244">
        <f t="shared" si="2"/>
        <v>0</v>
      </c>
      <c r="Q16" s="60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</row>
    <row r="17" spans="2:62" ht="12.95" customHeight="1">
      <c r="B17" s="149"/>
      <c r="C17" s="138"/>
      <c r="D17" s="139" t="s">
        <v>66</v>
      </c>
      <c r="E17" s="41"/>
      <c r="F17" s="44"/>
      <c r="G17" s="260">
        <f t="shared" ref="G17:P17" si="3">G12</f>
        <v>0</v>
      </c>
      <c r="H17" s="261">
        <f t="shared" si="3"/>
        <v>0</v>
      </c>
      <c r="I17" s="261">
        <f t="shared" si="3"/>
        <v>0</v>
      </c>
      <c r="J17" s="261">
        <f t="shared" si="3"/>
        <v>0</v>
      </c>
      <c r="K17" s="261">
        <f t="shared" si="3"/>
        <v>0</v>
      </c>
      <c r="L17" s="261">
        <f t="shared" si="3"/>
        <v>0</v>
      </c>
      <c r="M17" s="261">
        <f t="shared" si="3"/>
        <v>0</v>
      </c>
      <c r="N17" s="261">
        <f t="shared" si="3"/>
        <v>0</v>
      </c>
      <c r="O17" s="261">
        <f t="shared" si="3"/>
        <v>0</v>
      </c>
      <c r="P17" s="262">
        <f t="shared" si="3"/>
        <v>0</v>
      </c>
      <c r="Q17" s="60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</row>
    <row r="18" spans="2:62" ht="12.95" customHeight="1">
      <c r="B18" s="149"/>
      <c r="C18" s="138"/>
      <c r="D18" s="242" t="s">
        <v>76</v>
      </c>
      <c r="E18" s="41"/>
      <c r="F18" s="44"/>
      <c r="G18" s="263">
        <f>G10*G11</f>
        <v>0</v>
      </c>
      <c r="H18" s="264">
        <f t="shared" ref="H18:P18" si="4">H10*H11</f>
        <v>0</v>
      </c>
      <c r="I18" s="264">
        <f t="shared" si="4"/>
        <v>0</v>
      </c>
      <c r="J18" s="264">
        <f t="shared" si="4"/>
        <v>0</v>
      </c>
      <c r="K18" s="264">
        <f t="shared" si="4"/>
        <v>0</v>
      </c>
      <c r="L18" s="264">
        <f t="shared" si="4"/>
        <v>0</v>
      </c>
      <c r="M18" s="264">
        <f t="shared" si="4"/>
        <v>0</v>
      </c>
      <c r="N18" s="264">
        <f t="shared" si="4"/>
        <v>0</v>
      </c>
      <c r="O18" s="264">
        <f t="shared" si="4"/>
        <v>0</v>
      </c>
      <c r="P18" s="265">
        <f t="shared" si="4"/>
        <v>0</v>
      </c>
      <c r="Q18" s="233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</row>
    <row r="19" spans="2:62" ht="5.0999999999999996" customHeight="1" thickBot="1">
      <c r="B19" s="149"/>
      <c r="C19" s="40"/>
      <c r="D19" s="82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60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</row>
    <row r="20" spans="2:62" ht="12.75" customHeight="1" thickBot="1">
      <c r="B20" s="149"/>
      <c r="C20" s="40"/>
      <c r="D20" s="243" t="s">
        <v>263</v>
      </c>
      <c r="E20" s="41"/>
      <c r="F20" s="44"/>
      <c r="G20" s="244">
        <f>G14-G16</f>
        <v>0</v>
      </c>
      <c r="H20" s="244">
        <f t="shared" ref="H20:P20" si="5">H14-H16</f>
        <v>0</v>
      </c>
      <c r="I20" s="244">
        <f t="shared" si="5"/>
        <v>0</v>
      </c>
      <c r="J20" s="244">
        <f t="shared" si="5"/>
        <v>0</v>
      </c>
      <c r="K20" s="244">
        <f t="shared" si="5"/>
        <v>0</v>
      </c>
      <c r="L20" s="244">
        <f t="shared" si="5"/>
        <v>0</v>
      </c>
      <c r="M20" s="244">
        <f t="shared" si="5"/>
        <v>0</v>
      </c>
      <c r="N20" s="244">
        <f t="shared" si="5"/>
        <v>0</v>
      </c>
      <c r="O20" s="244">
        <f t="shared" si="5"/>
        <v>0</v>
      </c>
      <c r="P20" s="244">
        <f t="shared" si="5"/>
        <v>0</v>
      </c>
      <c r="Q20" s="60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</row>
    <row r="21" spans="2:62" ht="12.75" customHeight="1">
      <c r="B21" s="149"/>
      <c r="C21" s="40"/>
      <c r="D21" s="268" t="s">
        <v>260</v>
      </c>
      <c r="E21" s="41"/>
      <c r="F21" s="41"/>
      <c r="G21" s="272">
        <f>IF(G14=0,0,G20/G14)</f>
        <v>0</v>
      </c>
      <c r="H21" s="273">
        <f t="shared" ref="H21:P21" si="6">IF(H14=0,0,H20/H14)</f>
        <v>0</v>
      </c>
      <c r="I21" s="273">
        <f t="shared" si="6"/>
        <v>0</v>
      </c>
      <c r="J21" s="273">
        <f t="shared" si="6"/>
        <v>0</v>
      </c>
      <c r="K21" s="273">
        <f t="shared" si="6"/>
        <v>0</v>
      </c>
      <c r="L21" s="273">
        <f t="shared" si="6"/>
        <v>0</v>
      </c>
      <c r="M21" s="273">
        <f t="shared" si="6"/>
        <v>0</v>
      </c>
      <c r="N21" s="273">
        <f t="shared" si="6"/>
        <v>0</v>
      </c>
      <c r="O21" s="273">
        <f t="shared" si="6"/>
        <v>0</v>
      </c>
      <c r="P21" s="274">
        <f t="shared" si="6"/>
        <v>0</v>
      </c>
      <c r="Q21" s="60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</row>
    <row r="22" spans="2:62" ht="12.75" hidden="1" customHeight="1">
      <c r="B22" s="149"/>
      <c r="C22" s="40"/>
      <c r="D22" s="267" t="s">
        <v>19</v>
      </c>
      <c r="E22" s="41"/>
      <c r="F22" s="41"/>
      <c r="G22" s="269">
        <f>G14-G18</f>
        <v>0</v>
      </c>
      <c r="H22" s="270">
        <f t="shared" ref="H22:P22" si="7">H14-H18</f>
        <v>0</v>
      </c>
      <c r="I22" s="270">
        <f t="shared" si="7"/>
        <v>0</v>
      </c>
      <c r="J22" s="270">
        <f t="shared" si="7"/>
        <v>0</v>
      </c>
      <c r="K22" s="270">
        <f t="shared" si="7"/>
        <v>0</v>
      </c>
      <c r="L22" s="270">
        <f t="shared" si="7"/>
        <v>0</v>
      </c>
      <c r="M22" s="270">
        <f t="shared" si="7"/>
        <v>0</v>
      </c>
      <c r="N22" s="270">
        <f t="shared" si="7"/>
        <v>0</v>
      </c>
      <c r="O22" s="270">
        <f t="shared" si="7"/>
        <v>0</v>
      </c>
      <c r="P22" s="271">
        <f t="shared" si="7"/>
        <v>0</v>
      </c>
      <c r="Q22" s="60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</row>
    <row r="23" spans="2:62" ht="12.75" hidden="1" customHeight="1">
      <c r="B23" s="149"/>
      <c r="C23" s="40"/>
      <c r="D23" s="253" t="s">
        <v>20</v>
      </c>
      <c r="E23" s="41"/>
      <c r="F23" s="41"/>
      <c r="G23" s="257">
        <f>IF(G14=0,0,G22/G14)</f>
        <v>0</v>
      </c>
      <c r="H23" s="258">
        <f t="shared" ref="H23:P23" si="8">IF(H14=0,0,H22/H14)</f>
        <v>0</v>
      </c>
      <c r="I23" s="258">
        <f t="shared" si="8"/>
        <v>0</v>
      </c>
      <c r="J23" s="258">
        <f t="shared" si="8"/>
        <v>0</v>
      </c>
      <c r="K23" s="258">
        <f t="shared" si="8"/>
        <v>0</v>
      </c>
      <c r="L23" s="258">
        <f t="shared" si="8"/>
        <v>0</v>
      </c>
      <c r="M23" s="258">
        <f t="shared" si="8"/>
        <v>0</v>
      </c>
      <c r="N23" s="258">
        <f t="shared" si="8"/>
        <v>0</v>
      </c>
      <c r="O23" s="258">
        <f t="shared" si="8"/>
        <v>0</v>
      </c>
      <c r="P23" s="259">
        <f t="shared" si="8"/>
        <v>0</v>
      </c>
      <c r="Q23" s="60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</row>
    <row r="24" spans="2:62" ht="5.25" customHeight="1" thickBot="1">
      <c r="B24" s="149"/>
      <c r="C24" s="40"/>
      <c r="D24" s="82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60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</row>
    <row r="25" spans="2:62" ht="12.75" customHeight="1" thickBot="1">
      <c r="B25" s="149"/>
      <c r="C25" s="40"/>
      <c r="D25" s="243" t="s">
        <v>264</v>
      </c>
      <c r="E25" s="41"/>
      <c r="F25" s="41"/>
      <c r="G25" s="266">
        <f t="shared" ref="G25:P25" si="9">IF(G23=0,0,G17/G23)</f>
        <v>0</v>
      </c>
      <c r="H25" s="266">
        <f t="shared" si="9"/>
        <v>0</v>
      </c>
      <c r="I25" s="266">
        <f t="shared" si="9"/>
        <v>0</v>
      </c>
      <c r="J25" s="266">
        <f t="shared" si="9"/>
        <v>0</v>
      </c>
      <c r="K25" s="266">
        <f t="shared" si="9"/>
        <v>0</v>
      </c>
      <c r="L25" s="266">
        <f t="shared" si="9"/>
        <v>0</v>
      </c>
      <c r="M25" s="266">
        <f t="shared" si="9"/>
        <v>0</v>
      </c>
      <c r="N25" s="266">
        <f t="shared" si="9"/>
        <v>0</v>
      </c>
      <c r="O25" s="266">
        <f t="shared" si="9"/>
        <v>0</v>
      </c>
      <c r="P25" s="266">
        <f t="shared" si="9"/>
        <v>0</v>
      </c>
      <c r="Q25" s="60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</row>
    <row r="26" spans="2:62" ht="12.75" customHeight="1">
      <c r="B26" s="149"/>
      <c r="C26" s="40"/>
      <c r="D26" s="252" t="s">
        <v>261</v>
      </c>
      <c r="E26" s="41"/>
      <c r="F26" s="41"/>
      <c r="G26" s="254">
        <f>IF(G9=0,0,G25/G9)</f>
        <v>0</v>
      </c>
      <c r="H26" s="255">
        <f t="shared" ref="H26:P26" si="10">IF(H9=0,0,H25/H9)</f>
        <v>0</v>
      </c>
      <c r="I26" s="255">
        <f t="shared" si="10"/>
        <v>0</v>
      </c>
      <c r="J26" s="255">
        <f t="shared" si="10"/>
        <v>0</v>
      </c>
      <c r="K26" s="255">
        <f t="shared" si="10"/>
        <v>0</v>
      </c>
      <c r="L26" s="255">
        <f t="shared" si="10"/>
        <v>0</v>
      </c>
      <c r="M26" s="255">
        <f t="shared" si="10"/>
        <v>0</v>
      </c>
      <c r="N26" s="255">
        <f t="shared" si="10"/>
        <v>0</v>
      </c>
      <c r="O26" s="255">
        <f t="shared" si="10"/>
        <v>0</v>
      </c>
      <c r="P26" s="256">
        <f t="shared" si="10"/>
        <v>0</v>
      </c>
      <c r="Q26" s="60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</row>
    <row r="27" spans="2:62" ht="12.75" customHeight="1">
      <c r="B27" s="149"/>
      <c r="C27" s="40"/>
      <c r="D27" s="253" t="s">
        <v>262</v>
      </c>
      <c r="E27" s="41"/>
      <c r="F27" s="41"/>
      <c r="G27" s="257">
        <f>IF(G14=0,0,(G25*365)/G14)</f>
        <v>0</v>
      </c>
      <c r="H27" s="258">
        <f t="shared" ref="H27:P27" si="11">IF(H14=0,0,(H25*365)/H14)</f>
        <v>0</v>
      </c>
      <c r="I27" s="258">
        <f t="shared" si="11"/>
        <v>0</v>
      </c>
      <c r="J27" s="258">
        <f t="shared" si="11"/>
        <v>0</v>
      </c>
      <c r="K27" s="258">
        <f t="shared" si="11"/>
        <v>0</v>
      </c>
      <c r="L27" s="258">
        <f t="shared" si="11"/>
        <v>0</v>
      </c>
      <c r="M27" s="258">
        <f t="shared" si="11"/>
        <v>0</v>
      </c>
      <c r="N27" s="258">
        <f t="shared" si="11"/>
        <v>0</v>
      </c>
      <c r="O27" s="258">
        <f t="shared" si="11"/>
        <v>0</v>
      </c>
      <c r="P27" s="259">
        <f t="shared" si="11"/>
        <v>0</v>
      </c>
      <c r="Q27" s="60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</row>
    <row r="28" spans="2:62" ht="5.0999999999999996" customHeight="1" thickBot="1">
      <c r="B28" s="149"/>
      <c r="C28" s="40"/>
      <c r="D28" s="82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60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</row>
    <row r="29" spans="2:62" ht="14.1" customHeight="1" thickBot="1">
      <c r="B29" s="149"/>
      <c r="C29" s="138"/>
      <c r="D29" s="243" t="s">
        <v>80</v>
      </c>
      <c r="E29" s="41"/>
      <c r="F29" s="244">
        <f>-F8</f>
        <v>0</v>
      </c>
      <c r="G29" s="244">
        <f>G20</f>
        <v>0</v>
      </c>
      <c r="H29" s="244">
        <f t="shared" ref="H29:P29" si="12">H20</f>
        <v>0</v>
      </c>
      <c r="I29" s="244">
        <f t="shared" si="12"/>
        <v>0</v>
      </c>
      <c r="J29" s="244">
        <f t="shared" si="12"/>
        <v>0</v>
      </c>
      <c r="K29" s="244">
        <f t="shared" si="12"/>
        <v>0</v>
      </c>
      <c r="L29" s="244">
        <f t="shared" si="12"/>
        <v>0</v>
      </c>
      <c r="M29" s="244">
        <f t="shared" si="12"/>
        <v>0</v>
      </c>
      <c r="N29" s="244">
        <f t="shared" si="12"/>
        <v>0</v>
      </c>
      <c r="O29" s="244">
        <f t="shared" si="12"/>
        <v>0</v>
      </c>
      <c r="P29" s="244">
        <f t="shared" si="12"/>
        <v>0</v>
      </c>
      <c r="Q29" s="233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</row>
    <row r="30" spans="2:62" ht="14.1" customHeight="1">
      <c r="B30" s="149"/>
      <c r="C30" s="138"/>
      <c r="D30" s="253" t="s">
        <v>268</v>
      </c>
      <c r="E30" s="41"/>
      <c r="F30" s="41"/>
      <c r="G30" s="257">
        <f>G29+F29</f>
        <v>0</v>
      </c>
      <c r="H30" s="258">
        <f>H29+G30</f>
        <v>0</v>
      </c>
      <c r="I30" s="258">
        <f t="shared" ref="I30:P30" si="13">I29+H30</f>
        <v>0</v>
      </c>
      <c r="J30" s="258">
        <f t="shared" si="13"/>
        <v>0</v>
      </c>
      <c r="K30" s="258">
        <f t="shared" si="13"/>
        <v>0</v>
      </c>
      <c r="L30" s="258">
        <f t="shared" si="13"/>
        <v>0</v>
      </c>
      <c r="M30" s="258">
        <f t="shared" si="13"/>
        <v>0</v>
      </c>
      <c r="N30" s="258">
        <f t="shared" si="13"/>
        <v>0</v>
      </c>
      <c r="O30" s="258">
        <f t="shared" si="13"/>
        <v>0</v>
      </c>
      <c r="P30" s="259">
        <f t="shared" si="13"/>
        <v>0</v>
      </c>
      <c r="Q30" s="233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</row>
    <row r="31" spans="2:62" ht="3.95" customHeight="1" thickBot="1">
      <c r="B31" s="149"/>
      <c r="C31" s="40"/>
      <c r="D31" s="82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60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</row>
    <row r="32" spans="2:62" ht="12.95" customHeight="1" thickBot="1">
      <c r="B32" s="149"/>
      <c r="C32" s="40"/>
      <c r="D32" s="280" t="s">
        <v>153</v>
      </c>
      <c r="E32" s="41"/>
      <c r="F32" s="28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60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</row>
    <row r="33" spans="2:62" ht="3" customHeight="1" thickBot="1">
      <c r="B33" s="149"/>
      <c r="C33" s="40"/>
      <c r="D33" s="82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60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</row>
    <row r="34" spans="2:62" ht="14.1" customHeight="1" thickBot="1">
      <c r="B34" s="149"/>
      <c r="C34" s="40"/>
      <c r="D34" s="369" t="s">
        <v>265</v>
      </c>
      <c r="E34" s="41"/>
      <c r="F34" s="282" t="str">
        <f>IF(F32=0,"N/D",G72)</f>
        <v>N/D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60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</row>
    <row r="35" spans="2:62" ht="3" customHeight="1" thickBot="1">
      <c r="B35" s="149"/>
      <c r="C35" s="40"/>
      <c r="D35" s="82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60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</row>
    <row r="36" spans="2:62" ht="15" thickBot="1">
      <c r="B36" s="149"/>
      <c r="C36" s="40"/>
      <c r="D36" s="369" t="s">
        <v>266</v>
      </c>
      <c r="E36" s="41"/>
      <c r="F36" s="345" t="str">
        <f>IF(F32=0,"N/D",I72)</f>
        <v>N/D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60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</row>
    <row r="37" spans="2:62" s="48" customFormat="1" ht="9" customHeight="1">
      <c r="B37" s="161"/>
      <c r="C37" s="47"/>
      <c r="D37" s="63"/>
      <c r="E37" s="5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1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</row>
    <row r="38" spans="2:62" ht="5.25" customHeight="1">
      <c r="B38" s="149"/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62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</row>
    <row r="39" spans="2:62">
      <c r="B39" s="149"/>
      <c r="C39" s="284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6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</row>
    <row r="40" spans="2:62">
      <c r="B40" s="149"/>
      <c r="C40" s="287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</row>
    <row r="41" spans="2:62">
      <c r="B41" s="149"/>
      <c r="C41" s="287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</row>
    <row r="42" spans="2:62">
      <c r="B42" s="149"/>
      <c r="C42" s="287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</row>
    <row r="43" spans="2:62">
      <c r="B43" s="149"/>
      <c r="C43" s="287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</row>
    <row r="44" spans="2:62">
      <c r="B44" s="149"/>
      <c r="C44" s="287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</row>
    <row r="45" spans="2:62">
      <c r="B45" s="149"/>
      <c r="C45" s="287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</row>
    <row r="46" spans="2:62">
      <c r="B46" s="149"/>
      <c r="C46" s="287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</row>
    <row r="47" spans="2:62">
      <c r="B47" s="149"/>
      <c r="C47" s="287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</row>
    <row r="48" spans="2:62">
      <c r="B48" s="149"/>
      <c r="C48" s="287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</row>
    <row r="49" spans="2:62">
      <c r="B49" s="149"/>
      <c r="C49" s="287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</row>
    <row r="50" spans="2:62">
      <c r="B50" s="149"/>
      <c r="C50" s="287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</row>
    <row r="51" spans="2:62">
      <c r="B51" s="149"/>
      <c r="C51" s="287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</row>
    <row r="52" spans="2:62">
      <c r="B52" s="149"/>
      <c r="C52" s="287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</row>
    <row r="53" spans="2:62">
      <c r="B53" s="149"/>
      <c r="C53" s="287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</row>
    <row r="54" spans="2:62">
      <c r="B54" s="149"/>
      <c r="C54" s="287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</row>
    <row r="55" spans="2:62" ht="8.25" customHeight="1">
      <c r="B55" s="149"/>
      <c r="C55" s="290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2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</row>
    <row r="56" spans="2:62"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</row>
    <row r="57" spans="2:62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</row>
    <row r="58" spans="2:62"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</row>
    <row r="59" spans="2:62"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</row>
    <row r="60" spans="2:62"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</row>
    <row r="61" spans="2:62"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</row>
    <row r="62" spans="2:62"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</row>
    <row r="63" spans="2:62"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</row>
    <row r="64" spans="2:62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</row>
    <row r="65" spans="2:62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</row>
    <row r="66" spans="2:62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</row>
    <row r="67" spans="2:62"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</row>
    <row r="68" spans="2:62"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</row>
    <row r="69" spans="2:62"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</row>
    <row r="70" spans="2:62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</row>
    <row r="71" spans="2:62">
      <c r="B71" s="149"/>
      <c r="C71" s="149"/>
      <c r="D71" s="283" t="s">
        <v>267</v>
      </c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</row>
    <row r="72" spans="2:62" ht="13.5" hidden="1" thickBot="1">
      <c r="B72" s="149"/>
      <c r="C72" s="149"/>
      <c r="D72" s="149"/>
      <c r="E72" s="149"/>
      <c r="F72" s="278">
        <f>NPV(F32,G29:P29)+F29</f>
        <v>0</v>
      </c>
      <c r="G72" s="278">
        <f>IF(ISERROR(F72),"N/D",F72)</f>
        <v>0</v>
      </c>
      <c r="H72" s="279" t="e">
        <f>IRR(F29:P29)</f>
        <v>#NUM!</v>
      </c>
      <c r="I72" s="279" t="str">
        <f>IF(ISERROR(H72),"N/D",H72)</f>
        <v>N/D</v>
      </c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</row>
    <row r="73" spans="2:62">
      <c r="B73" s="149"/>
      <c r="C73" s="149"/>
      <c r="D73" s="149"/>
      <c r="E73" s="149"/>
      <c r="F73" s="154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</row>
    <row r="74" spans="2:62"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</row>
    <row r="75" spans="2:62"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</row>
    <row r="76" spans="2:62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</row>
    <row r="77" spans="2:62"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</row>
    <row r="78" spans="2:62"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</row>
    <row r="79" spans="2:62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</row>
    <row r="80" spans="2:62"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</row>
    <row r="81" spans="2:62"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</row>
    <row r="82" spans="2:62"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</row>
    <row r="83" spans="2:62"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</row>
    <row r="84" spans="2:62"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</row>
    <row r="85" spans="2:62"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</row>
    <row r="86" spans="2:62"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</row>
    <row r="87" spans="2:62"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</row>
    <row r="88" spans="2:62"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</row>
    <row r="89" spans="2:62"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</row>
    <row r="90" spans="2:62"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</row>
    <row r="91" spans="2:62"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</row>
    <row r="92" spans="2:62"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</row>
    <row r="93" spans="2:62"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</row>
    <row r="94" spans="2:62"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</row>
    <row r="95" spans="2:62"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</row>
    <row r="96" spans="2:62"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</row>
    <row r="97" spans="2:62"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</row>
    <row r="98" spans="2:62"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</row>
    <row r="99" spans="2:62"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</row>
    <row r="100" spans="2:62"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</row>
    <row r="101" spans="2:62"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</row>
    <row r="102" spans="2:62"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</row>
    <row r="103" spans="2:62"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</row>
    <row r="104" spans="2:62"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</row>
    <row r="105" spans="2:62"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</row>
    <row r="106" spans="2:62"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</row>
    <row r="107" spans="2:62"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</row>
    <row r="108" spans="2:62"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</row>
    <row r="109" spans="2:62"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</row>
    <row r="110" spans="2:62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</row>
    <row r="111" spans="2:62"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</row>
    <row r="112" spans="2:62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</row>
    <row r="113" spans="2:62"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</row>
    <row r="114" spans="2:62"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</row>
    <row r="115" spans="2:62"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</row>
    <row r="116" spans="2:62"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</row>
    <row r="117" spans="2:62"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</row>
    <row r="118" spans="2:62"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</row>
    <row r="119" spans="2:62"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</row>
    <row r="120" spans="2:62"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</row>
    <row r="121" spans="2:62"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</row>
    <row r="122" spans="2:62"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</row>
    <row r="123" spans="2:62"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</row>
    <row r="124" spans="2:62"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</row>
    <row r="125" spans="2:62"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</row>
    <row r="126" spans="2:62"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</row>
    <row r="127" spans="2:62"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</row>
    <row r="128" spans="2:62"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</row>
    <row r="129" spans="2:62"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</row>
    <row r="130" spans="2:62"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</row>
    <row r="131" spans="2:62"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</row>
    <row r="132" spans="2:62"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</row>
    <row r="133" spans="2:62"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</row>
    <row r="134" spans="2:62"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</row>
    <row r="135" spans="2:62"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</row>
    <row r="136" spans="2:62"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</row>
    <row r="137" spans="2:62"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</row>
    <row r="138" spans="2:62"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</row>
    <row r="139" spans="2:62"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</row>
    <row r="140" spans="2:62"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</row>
    <row r="141" spans="2:62"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</row>
    <row r="142" spans="2:62"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</row>
    <row r="143" spans="2:62"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</row>
    <row r="144" spans="2:62"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</row>
    <row r="145" spans="2:62"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</row>
    <row r="146" spans="2:62"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</row>
    <row r="147" spans="2:62"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</row>
    <row r="148" spans="2:62"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</row>
    <row r="149" spans="2:62"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</row>
    <row r="150" spans="2:62"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</row>
    <row r="151" spans="2:62"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</row>
    <row r="152" spans="2:62"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</row>
    <row r="153" spans="2:62"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</row>
    <row r="154" spans="2:62"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</row>
    <row r="155" spans="2:62"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</row>
    <row r="156" spans="2:62"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</row>
    <row r="157" spans="2:62"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</row>
    <row r="158" spans="2:62"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</row>
    <row r="159" spans="2:62"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</row>
    <row r="160" spans="2:62"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</row>
    <row r="161" spans="2:62"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</row>
    <row r="162" spans="2:62"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</row>
    <row r="163" spans="2:62"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</row>
    <row r="164" spans="2:62"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</row>
    <row r="165" spans="2:62"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</row>
    <row r="166" spans="2:62"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</row>
    <row r="167" spans="2:62" ht="15" customHeight="1" thickBot="1">
      <c r="B167" s="149"/>
      <c r="C167" s="162"/>
      <c r="D167" s="163"/>
      <c r="E167" s="163"/>
      <c r="F167" s="163"/>
      <c r="G167" s="163"/>
      <c r="H167" s="163"/>
      <c r="I167" s="163"/>
      <c r="J167" s="163"/>
      <c r="K167" s="163"/>
      <c r="L167" s="164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</row>
    <row r="168" spans="2:62" ht="21.75" thickTop="1" thickBot="1">
      <c r="B168" s="149"/>
      <c r="C168" s="165"/>
      <c r="D168" s="173" t="s">
        <v>186</v>
      </c>
      <c r="E168" s="148"/>
      <c r="F168" s="148"/>
      <c r="G168" s="148"/>
      <c r="H168" s="148"/>
      <c r="I168" s="148"/>
      <c r="J168" s="148"/>
      <c r="K168" s="148"/>
      <c r="L168" s="166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</row>
    <row r="169" spans="2:62" ht="7.5" customHeight="1" thickTop="1">
      <c r="B169" s="149"/>
      <c r="C169" s="165"/>
      <c r="D169" s="148"/>
      <c r="E169" s="148"/>
      <c r="F169" s="148"/>
      <c r="G169" s="148"/>
      <c r="H169" s="148"/>
      <c r="I169" s="148"/>
      <c r="J169" s="148"/>
      <c r="K169" s="148"/>
      <c r="L169" s="166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</row>
    <row r="170" spans="2:62" ht="14.25">
      <c r="B170" s="149"/>
      <c r="C170" s="66"/>
      <c r="D170" s="73" t="s">
        <v>499</v>
      </c>
      <c r="E170" s="67"/>
      <c r="F170" s="67"/>
      <c r="G170" s="67"/>
      <c r="H170" s="67"/>
      <c r="I170" s="67"/>
      <c r="J170" s="67"/>
      <c r="K170" s="67"/>
      <c r="L170" s="68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</row>
    <row r="171" spans="2:62" ht="18" customHeight="1">
      <c r="B171" s="149"/>
      <c r="C171" s="66"/>
      <c r="D171" s="78" t="s">
        <v>217</v>
      </c>
      <c r="E171" s="67"/>
      <c r="F171" s="67"/>
      <c r="G171" s="67"/>
      <c r="H171" s="67"/>
      <c r="I171" s="67"/>
      <c r="J171" s="67"/>
      <c r="K171" s="67"/>
      <c r="L171" s="68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</row>
    <row r="172" spans="2:62" ht="15.95" customHeight="1">
      <c r="B172" s="149"/>
      <c r="C172" s="66"/>
      <c r="D172" s="76" t="s">
        <v>218</v>
      </c>
      <c r="E172" s="67"/>
      <c r="F172" s="67"/>
      <c r="G172" s="67"/>
      <c r="H172" s="67"/>
      <c r="I172" s="67"/>
      <c r="J172" s="67"/>
      <c r="K172" s="67"/>
      <c r="L172" s="68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</row>
    <row r="173" spans="2:62">
      <c r="B173" s="149"/>
      <c r="C173" s="66"/>
      <c r="D173" s="76" t="s">
        <v>219</v>
      </c>
      <c r="E173" s="67"/>
      <c r="F173" s="67"/>
      <c r="G173" s="67"/>
      <c r="H173" s="67"/>
      <c r="I173" s="67"/>
      <c r="J173" s="67"/>
      <c r="K173" s="67"/>
      <c r="L173" s="68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</row>
    <row r="174" spans="2:62" ht="5.0999999999999996" customHeight="1">
      <c r="B174" s="149"/>
      <c r="C174" s="66"/>
      <c r="D174" s="198"/>
      <c r="E174" s="67"/>
      <c r="F174" s="75"/>
      <c r="G174" s="67"/>
      <c r="H174" s="67"/>
      <c r="I174" s="67"/>
      <c r="J174" s="67"/>
      <c r="K174" s="67"/>
      <c r="L174" s="68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</row>
    <row r="175" spans="2:62">
      <c r="B175" s="149"/>
      <c r="C175" s="66"/>
      <c r="D175" s="723" t="s">
        <v>241</v>
      </c>
      <c r="E175" s="67"/>
      <c r="F175" s="729" t="s">
        <v>500</v>
      </c>
      <c r="G175" s="67"/>
      <c r="H175" s="67"/>
      <c r="I175" s="67"/>
      <c r="J175" s="67"/>
      <c r="K175" s="67"/>
      <c r="L175" s="68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</row>
    <row r="176" spans="2:62">
      <c r="B176" s="149"/>
      <c r="C176" s="66"/>
      <c r="D176" s="724" t="s">
        <v>255</v>
      </c>
      <c r="E176" s="67"/>
      <c r="F176" s="729" t="s">
        <v>501</v>
      </c>
      <c r="G176" s="67"/>
      <c r="H176" s="67"/>
      <c r="I176" s="67"/>
      <c r="J176" s="67"/>
      <c r="K176" s="67"/>
      <c r="L176" s="68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</row>
    <row r="177" spans="2:62">
      <c r="B177" s="149"/>
      <c r="C177" s="66"/>
      <c r="D177" s="724" t="s">
        <v>257</v>
      </c>
      <c r="E177" s="67"/>
      <c r="F177" s="729" t="s">
        <v>502</v>
      </c>
      <c r="G177" s="67"/>
      <c r="H177" s="67"/>
      <c r="I177" s="67"/>
      <c r="J177" s="67"/>
      <c r="K177" s="67"/>
      <c r="L177" s="68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</row>
    <row r="178" spans="2:62">
      <c r="B178" s="149"/>
      <c r="C178" s="66"/>
      <c r="D178" s="724" t="s">
        <v>242</v>
      </c>
      <c r="E178" s="67"/>
      <c r="F178" s="729" t="s">
        <v>503</v>
      </c>
      <c r="G178" s="67"/>
      <c r="H178" s="67"/>
      <c r="I178" s="67"/>
      <c r="J178" s="67"/>
      <c r="K178" s="67"/>
      <c r="L178" s="68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</row>
    <row r="179" spans="2:62">
      <c r="B179" s="149"/>
      <c r="C179" s="66"/>
      <c r="D179" s="725" t="s">
        <v>243</v>
      </c>
      <c r="E179" s="67"/>
      <c r="F179" s="729" t="s">
        <v>504</v>
      </c>
      <c r="G179" s="67"/>
      <c r="H179" s="67"/>
      <c r="I179" s="67"/>
      <c r="J179" s="67"/>
      <c r="K179" s="67"/>
      <c r="L179" s="68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</row>
    <row r="180" spans="2:62" ht="5.0999999999999996" customHeight="1">
      <c r="B180" s="149"/>
      <c r="C180" s="66"/>
      <c r="D180" s="198"/>
      <c r="E180" s="67"/>
      <c r="F180" s="75"/>
      <c r="G180" s="67"/>
      <c r="H180" s="67"/>
      <c r="I180" s="67"/>
      <c r="J180" s="67"/>
      <c r="K180" s="67"/>
      <c r="L180" s="68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</row>
    <row r="181" spans="2:62">
      <c r="B181" s="149"/>
      <c r="C181" s="66"/>
      <c r="D181" s="726" t="s">
        <v>153</v>
      </c>
      <c r="E181" s="67"/>
      <c r="F181" s="729" t="s">
        <v>220</v>
      </c>
      <c r="G181" s="67"/>
      <c r="H181" s="67"/>
      <c r="I181" s="67"/>
      <c r="J181" s="67"/>
      <c r="K181" s="67"/>
      <c r="L181" s="68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</row>
    <row r="182" spans="2:62">
      <c r="B182" s="149"/>
      <c r="C182" s="66"/>
      <c r="D182" s="198"/>
      <c r="E182" s="67"/>
      <c r="F182" s="75"/>
      <c r="G182" s="67"/>
      <c r="H182" s="67"/>
      <c r="I182" s="67"/>
      <c r="J182" s="67"/>
      <c r="K182" s="67"/>
      <c r="L182" s="68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</row>
    <row r="183" spans="2:62" ht="14.25">
      <c r="B183" s="149"/>
      <c r="C183" s="66"/>
      <c r="D183" s="78" t="s">
        <v>505</v>
      </c>
      <c r="E183" s="67"/>
      <c r="F183" s="75"/>
      <c r="G183" s="67"/>
      <c r="H183" s="67"/>
      <c r="I183" s="67"/>
      <c r="J183" s="67"/>
      <c r="K183" s="67"/>
      <c r="L183" s="68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</row>
    <row r="184" spans="2:62">
      <c r="B184" s="149"/>
      <c r="C184" s="66"/>
      <c r="D184" s="75" t="s">
        <v>507</v>
      </c>
      <c r="E184" s="67"/>
      <c r="F184" s="75"/>
      <c r="G184" s="67"/>
      <c r="H184" s="67"/>
      <c r="I184" s="67"/>
      <c r="J184" s="67"/>
      <c r="K184" s="67"/>
      <c r="L184" s="68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</row>
    <row r="185" spans="2:62">
      <c r="B185" s="149"/>
      <c r="C185" s="66"/>
      <c r="D185" s="75" t="s">
        <v>506</v>
      </c>
      <c r="E185" s="67"/>
      <c r="F185" s="75"/>
      <c r="G185" s="67"/>
      <c r="H185" s="67"/>
      <c r="I185" s="67"/>
      <c r="J185" s="67"/>
      <c r="K185" s="67"/>
      <c r="L185" s="68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</row>
    <row r="186" spans="2:62" ht="5.0999999999999996" customHeight="1">
      <c r="B186" s="149"/>
      <c r="C186" s="66"/>
      <c r="D186" s="727"/>
      <c r="E186" s="728"/>
      <c r="F186" s="728"/>
      <c r="G186" s="728"/>
      <c r="H186" s="728"/>
      <c r="I186" s="728"/>
      <c r="J186" s="728"/>
      <c r="K186" s="728"/>
      <c r="L186" s="68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</row>
    <row r="187" spans="2:62" ht="5.0999999999999996" customHeight="1" thickBot="1">
      <c r="B187" s="149"/>
      <c r="C187" s="66"/>
      <c r="D187" s="74"/>
      <c r="E187" s="67"/>
      <c r="F187" s="67"/>
      <c r="G187" s="67"/>
      <c r="H187" s="67"/>
      <c r="I187" s="67"/>
      <c r="J187" s="67"/>
      <c r="K187" s="67"/>
      <c r="L187" s="68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</row>
    <row r="188" spans="2:62" ht="17.25" thickBot="1">
      <c r="B188" s="149"/>
      <c r="C188" s="66"/>
      <c r="D188" s="757" t="s">
        <v>224</v>
      </c>
      <c r="E188" s="757"/>
      <c r="F188" s="757"/>
      <c r="G188" s="758"/>
      <c r="H188" s="67"/>
      <c r="I188" s="67"/>
      <c r="J188" s="67"/>
      <c r="K188" s="67"/>
      <c r="L188" s="68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</row>
    <row r="189" spans="2:62" ht="5.0999999999999996" customHeight="1">
      <c r="B189" s="149"/>
      <c r="C189" s="66"/>
      <c r="D189" s="74"/>
      <c r="E189" s="67"/>
      <c r="F189" s="67"/>
      <c r="G189" s="67"/>
      <c r="H189" s="67"/>
      <c r="I189" s="67"/>
      <c r="J189" s="67"/>
      <c r="K189" s="67"/>
      <c r="L189" s="68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</row>
    <row r="190" spans="2:62" ht="16.5">
      <c r="B190" s="149"/>
      <c r="C190" s="66"/>
      <c r="D190" s="74" t="s">
        <v>226</v>
      </c>
      <c r="E190" s="67"/>
      <c r="F190" s="67"/>
      <c r="G190" s="67"/>
      <c r="H190" s="67"/>
      <c r="I190" s="67"/>
      <c r="J190" s="67"/>
      <c r="K190" s="67"/>
      <c r="L190" s="68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</row>
    <row r="191" spans="2:62">
      <c r="B191" s="149"/>
      <c r="C191" s="66"/>
      <c r="D191" s="76" t="s">
        <v>197</v>
      </c>
      <c r="E191" s="67"/>
      <c r="F191" s="67"/>
      <c r="G191" s="67"/>
      <c r="H191" s="67"/>
      <c r="I191" s="67"/>
      <c r="J191" s="67"/>
      <c r="K191" s="67"/>
      <c r="L191" s="68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</row>
    <row r="192" spans="2:62">
      <c r="B192" s="149"/>
      <c r="C192" s="66"/>
      <c r="D192" s="76" t="s">
        <v>227</v>
      </c>
      <c r="E192" s="67"/>
      <c r="F192" s="67"/>
      <c r="G192" s="67"/>
      <c r="H192" s="67"/>
      <c r="I192" s="67"/>
      <c r="J192" s="67"/>
      <c r="K192" s="67"/>
      <c r="L192" s="68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</row>
    <row r="193" spans="2:62">
      <c r="B193" s="149"/>
      <c r="C193" s="66"/>
      <c r="D193" s="178" t="s">
        <v>199</v>
      </c>
      <c r="E193" s="67"/>
      <c r="F193" s="67"/>
      <c r="G193" s="67"/>
      <c r="H193" s="67"/>
      <c r="I193" s="67"/>
      <c r="J193" s="67"/>
      <c r="K193" s="67"/>
      <c r="L193" s="68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</row>
    <row r="194" spans="2:62">
      <c r="B194" s="149"/>
      <c r="C194" s="66"/>
      <c r="D194" s="179" t="s">
        <v>198</v>
      </c>
      <c r="E194" s="67"/>
      <c r="F194" s="67"/>
      <c r="G194" s="67"/>
      <c r="H194" s="67"/>
      <c r="I194" s="67"/>
      <c r="J194" s="67"/>
      <c r="K194" s="67"/>
      <c r="L194" s="68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</row>
    <row r="195" spans="2:62">
      <c r="B195" s="149"/>
      <c r="C195" s="66"/>
      <c r="D195" s="180" t="s">
        <v>201</v>
      </c>
      <c r="E195" s="67"/>
      <c r="F195" s="67"/>
      <c r="G195" s="67"/>
      <c r="H195" s="67"/>
      <c r="I195" s="67"/>
      <c r="J195" s="67"/>
      <c r="K195" s="67"/>
      <c r="L195" s="68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</row>
    <row r="196" spans="2:62">
      <c r="B196" s="149"/>
      <c r="C196" s="66"/>
      <c r="D196" s="181" t="s">
        <v>207</v>
      </c>
      <c r="E196" s="67"/>
      <c r="F196" s="67"/>
      <c r="G196" s="67"/>
      <c r="H196" s="67"/>
      <c r="I196" s="67"/>
      <c r="J196" s="67"/>
      <c r="K196" s="67"/>
      <c r="L196" s="68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</row>
    <row r="197" spans="2:62">
      <c r="B197" s="149"/>
      <c r="C197" s="66"/>
      <c r="D197" s="148" t="s">
        <v>228</v>
      </c>
      <c r="E197" s="67"/>
      <c r="F197" s="77"/>
      <c r="G197" s="67"/>
      <c r="H197" s="67"/>
      <c r="I197" s="67"/>
      <c r="J197" s="67"/>
      <c r="K197" s="67"/>
      <c r="L197" s="68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</row>
    <row r="198" spans="2:62">
      <c r="B198" s="149"/>
      <c r="C198" s="66"/>
      <c r="D198" s="148" t="s">
        <v>229</v>
      </c>
      <c r="E198" s="67"/>
      <c r="F198" s="67"/>
      <c r="G198" s="67"/>
      <c r="H198" s="67"/>
      <c r="I198" s="67"/>
      <c r="J198" s="67"/>
      <c r="K198" s="67"/>
      <c r="L198" s="68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</row>
    <row r="199" spans="2:62">
      <c r="B199" s="149"/>
      <c r="C199" s="66"/>
      <c r="D199" s="148" t="s">
        <v>208</v>
      </c>
      <c r="E199" s="67"/>
      <c r="F199" s="67"/>
      <c r="G199" s="67"/>
      <c r="H199" s="67"/>
      <c r="I199" s="67"/>
      <c r="J199" s="67"/>
      <c r="K199" s="67"/>
      <c r="L199" s="68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</row>
    <row r="200" spans="2:62">
      <c r="B200" s="149"/>
      <c r="C200" s="66"/>
      <c r="D200" s="148" t="s">
        <v>230</v>
      </c>
      <c r="E200" s="67"/>
      <c r="F200" s="67"/>
      <c r="G200" s="67"/>
      <c r="H200" s="67"/>
      <c r="I200" s="67"/>
      <c r="J200" s="67"/>
      <c r="K200" s="67"/>
      <c r="L200" s="68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</row>
    <row r="201" spans="2:62" ht="5.0999999999999996" customHeight="1">
      <c r="B201" s="149"/>
      <c r="C201" s="66"/>
      <c r="D201" s="179"/>
      <c r="E201" s="67"/>
      <c r="F201" s="67"/>
      <c r="G201" s="67"/>
      <c r="H201" s="67"/>
      <c r="I201" s="67"/>
      <c r="J201" s="67"/>
      <c r="K201" s="67"/>
      <c r="L201" s="68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</row>
    <row r="202" spans="2:62" ht="16.5">
      <c r="B202" s="149"/>
      <c r="C202" s="66"/>
      <c r="D202" s="74" t="s">
        <v>200</v>
      </c>
      <c r="E202" s="67"/>
      <c r="F202" s="67"/>
      <c r="G202" s="67"/>
      <c r="H202" s="67"/>
      <c r="I202" s="67"/>
      <c r="J202" s="67"/>
      <c r="K202" s="67"/>
      <c r="L202" s="68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</row>
    <row r="203" spans="2:62">
      <c r="B203" s="149"/>
      <c r="C203" s="66"/>
      <c r="D203" s="148" t="s">
        <v>202</v>
      </c>
      <c r="E203" s="67"/>
      <c r="F203" s="67"/>
      <c r="G203" s="67"/>
      <c r="H203" s="67"/>
      <c r="I203" s="67"/>
      <c r="J203" s="67"/>
      <c r="K203" s="67"/>
      <c r="L203" s="68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</row>
    <row r="204" spans="2:62">
      <c r="B204" s="149"/>
      <c r="C204" s="66"/>
      <c r="D204" s="148" t="s">
        <v>203</v>
      </c>
      <c r="E204" s="67"/>
      <c r="F204" s="67"/>
      <c r="G204" s="67"/>
      <c r="H204" s="67"/>
      <c r="I204" s="67"/>
      <c r="J204" s="67"/>
      <c r="K204" s="67"/>
      <c r="L204" s="68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</row>
    <row r="205" spans="2:62">
      <c r="B205" s="149"/>
      <c r="C205" s="66"/>
      <c r="D205" s="181" t="s">
        <v>206</v>
      </c>
      <c r="E205" s="67"/>
      <c r="F205" s="67"/>
      <c r="G205" s="67"/>
      <c r="H205" s="67"/>
      <c r="I205" s="67"/>
      <c r="J205" s="67"/>
      <c r="K205" s="67"/>
      <c r="L205" s="68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</row>
    <row r="206" spans="2:62">
      <c r="B206" s="149"/>
      <c r="C206" s="66"/>
      <c r="D206" s="148" t="s">
        <v>204</v>
      </c>
      <c r="E206" s="67"/>
      <c r="F206" s="67"/>
      <c r="G206" s="67"/>
      <c r="H206" s="67"/>
      <c r="I206" s="67"/>
      <c r="J206" s="67"/>
      <c r="K206" s="67"/>
      <c r="L206" s="68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</row>
    <row r="207" spans="2:62">
      <c r="B207" s="149"/>
      <c r="C207" s="66"/>
      <c r="D207" s="148" t="s">
        <v>231</v>
      </c>
      <c r="E207" s="67"/>
      <c r="F207" s="67"/>
      <c r="G207" s="67"/>
      <c r="H207" s="67"/>
      <c r="I207" s="67"/>
      <c r="J207" s="67"/>
      <c r="K207" s="67"/>
      <c r="L207" s="68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</row>
    <row r="208" spans="2:62">
      <c r="B208" s="149"/>
      <c r="C208" s="66"/>
      <c r="D208" s="148" t="s">
        <v>232</v>
      </c>
      <c r="E208" s="67"/>
      <c r="F208" s="67"/>
      <c r="G208" s="67"/>
      <c r="H208" s="67"/>
      <c r="I208" s="67"/>
      <c r="J208" s="67"/>
      <c r="K208" s="67"/>
      <c r="L208" s="68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</row>
    <row r="209" spans="2:62">
      <c r="B209" s="149"/>
      <c r="C209" s="66"/>
      <c r="D209" s="148" t="s">
        <v>205</v>
      </c>
      <c r="E209" s="67"/>
      <c r="F209" s="67"/>
      <c r="G209" s="67"/>
      <c r="H209" s="67"/>
      <c r="I209" s="67"/>
      <c r="J209" s="67"/>
      <c r="K209" s="67"/>
      <c r="L209" s="68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</row>
    <row r="210" spans="2:62" ht="5.0999999999999996" customHeight="1">
      <c r="B210" s="149"/>
      <c r="C210" s="66"/>
      <c r="D210" s="179"/>
      <c r="E210" s="67"/>
      <c r="F210" s="67"/>
      <c r="G210" s="67"/>
      <c r="H210" s="67"/>
      <c r="I210" s="67"/>
      <c r="J210" s="67"/>
      <c r="K210" s="67"/>
      <c r="L210" s="68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</row>
    <row r="211" spans="2:62" ht="16.5">
      <c r="B211" s="149"/>
      <c r="C211" s="66"/>
      <c r="D211" s="182" t="s">
        <v>211</v>
      </c>
      <c r="E211" s="67"/>
      <c r="F211" s="67"/>
      <c r="G211" s="67"/>
      <c r="H211" s="67"/>
      <c r="I211" s="67"/>
      <c r="J211" s="67"/>
      <c r="K211" s="67"/>
      <c r="L211" s="68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</row>
    <row r="212" spans="2:62">
      <c r="B212" s="149"/>
      <c r="C212" s="66"/>
      <c r="D212" s="179" t="s">
        <v>212</v>
      </c>
      <c r="E212" s="67"/>
      <c r="F212" s="67"/>
      <c r="G212" s="67"/>
      <c r="H212" s="67"/>
      <c r="I212" s="67"/>
      <c r="J212" s="67"/>
      <c r="K212" s="67"/>
      <c r="L212" s="68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</row>
    <row r="213" spans="2:62">
      <c r="B213" s="149"/>
      <c r="C213" s="66"/>
      <c r="D213" s="148" t="s">
        <v>213</v>
      </c>
      <c r="E213" s="67"/>
      <c r="F213" s="67"/>
      <c r="G213" s="67"/>
      <c r="H213" s="67"/>
      <c r="I213" s="67"/>
      <c r="J213" s="67"/>
      <c r="K213" s="67"/>
      <c r="L213" s="68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</row>
    <row r="214" spans="2:62">
      <c r="B214" s="149"/>
      <c r="C214" s="66"/>
      <c r="D214" s="148" t="s">
        <v>214</v>
      </c>
      <c r="E214" s="67"/>
      <c r="F214" s="67"/>
      <c r="G214" s="67"/>
      <c r="H214" s="67"/>
      <c r="I214" s="67"/>
      <c r="J214" s="67"/>
      <c r="K214" s="67"/>
      <c r="L214" s="68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</row>
    <row r="215" spans="2:62">
      <c r="B215" s="149"/>
      <c r="C215" s="66"/>
      <c r="D215" s="148" t="s">
        <v>215</v>
      </c>
      <c r="E215" s="67"/>
      <c r="F215" s="67"/>
      <c r="G215" s="67"/>
      <c r="H215" s="67"/>
      <c r="I215" s="67"/>
      <c r="J215" s="67"/>
      <c r="K215" s="67"/>
      <c r="L215" s="68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</row>
    <row r="216" spans="2:62">
      <c r="B216" s="149"/>
      <c r="C216" s="66"/>
      <c r="D216" s="76" t="s">
        <v>225</v>
      </c>
      <c r="E216" s="67"/>
      <c r="F216" s="67"/>
      <c r="G216" s="67"/>
      <c r="H216" s="67"/>
      <c r="I216" s="67"/>
      <c r="J216" s="67"/>
      <c r="K216" s="67"/>
      <c r="L216" s="68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</row>
    <row r="217" spans="2:62" ht="5.0999999999999996" customHeight="1">
      <c r="B217" s="149"/>
      <c r="C217" s="66"/>
      <c r="D217" s="727"/>
      <c r="E217" s="728"/>
      <c r="F217" s="728"/>
      <c r="G217" s="728"/>
      <c r="H217" s="728"/>
      <c r="I217" s="728"/>
      <c r="J217" s="728"/>
      <c r="K217" s="728"/>
      <c r="L217" s="68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</row>
    <row r="218" spans="2:62" ht="5.0999999999999996" customHeight="1" thickBot="1">
      <c r="B218" s="149"/>
      <c r="C218" s="66"/>
      <c r="D218" s="74"/>
      <c r="E218" s="67"/>
      <c r="F218" s="67"/>
      <c r="G218" s="67"/>
      <c r="H218" s="67"/>
      <c r="I218" s="67"/>
      <c r="J218" s="67"/>
      <c r="K218" s="67"/>
      <c r="L218" s="68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</row>
    <row r="219" spans="2:62" ht="17.25" thickBot="1">
      <c r="B219" s="149"/>
      <c r="C219" s="66"/>
      <c r="D219" s="757" t="s">
        <v>216</v>
      </c>
      <c r="E219" s="757"/>
      <c r="F219" s="757"/>
      <c r="G219" s="758"/>
      <c r="H219" s="67"/>
      <c r="I219" s="67"/>
      <c r="J219" s="67"/>
      <c r="K219" s="67"/>
      <c r="L219" s="68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</row>
    <row r="220" spans="2:62" ht="9.9499999999999993" customHeight="1">
      <c r="B220" s="149"/>
      <c r="C220" s="66"/>
      <c r="D220" s="74"/>
      <c r="E220" s="67"/>
      <c r="F220" s="67"/>
      <c r="G220" s="67"/>
      <c r="H220" s="67"/>
      <c r="I220" s="67"/>
      <c r="J220" s="67"/>
      <c r="K220" s="67"/>
      <c r="L220" s="68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</row>
    <row r="221" spans="2:62">
      <c r="B221" s="149"/>
      <c r="C221" s="66"/>
      <c r="D221" s="200" t="s">
        <v>183</v>
      </c>
      <c r="E221" s="183"/>
      <c r="F221" s="132"/>
      <c r="G221" s="148"/>
      <c r="H221" s="67"/>
      <c r="I221" s="67"/>
      <c r="J221" s="67"/>
      <c r="K221" s="67"/>
      <c r="L221" s="68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</row>
    <row r="222" spans="2:62" ht="5.0999999999999996" customHeight="1">
      <c r="B222" s="149"/>
      <c r="C222" s="66"/>
      <c r="D222" s="201"/>
      <c r="E222" s="148"/>
      <c r="F222" s="184"/>
      <c r="G222" s="187"/>
      <c r="H222" s="67"/>
      <c r="I222" s="67"/>
      <c r="J222" s="67"/>
      <c r="K222" s="67"/>
      <c r="L222" s="68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</row>
    <row r="223" spans="2:62">
      <c r="B223" s="149"/>
      <c r="C223" s="66"/>
      <c r="D223" s="200" t="s">
        <v>184</v>
      </c>
      <c r="E223" s="183"/>
      <c r="F223" s="132"/>
      <c r="G223" s="148"/>
      <c r="H223" s="67"/>
      <c r="I223" s="67"/>
      <c r="J223" s="67"/>
      <c r="K223" s="67"/>
      <c r="L223" s="68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</row>
    <row r="224" spans="2:62" ht="5.0999999999999996" customHeight="1">
      <c r="B224" s="149"/>
      <c r="C224" s="66"/>
      <c r="D224" s="202"/>
      <c r="E224" s="184"/>
      <c r="F224" s="184"/>
      <c r="G224" s="184"/>
      <c r="H224" s="67"/>
      <c r="I224" s="67"/>
      <c r="J224" s="67"/>
      <c r="K224" s="67"/>
      <c r="L224" s="68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</row>
    <row r="225" spans="2:62">
      <c r="B225" s="149"/>
      <c r="C225" s="66"/>
      <c r="D225" s="200" t="s">
        <v>7</v>
      </c>
      <c r="E225" s="183"/>
      <c r="F225" s="132"/>
      <c r="G225" s="148"/>
      <c r="H225" s="67"/>
      <c r="I225" s="67"/>
      <c r="J225" s="67"/>
      <c r="K225" s="67"/>
      <c r="L225" s="68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</row>
    <row r="226" spans="2:62" ht="5.0999999999999996" customHeight="1">
      <c r="B226" s="149"/>
      <c r="C226" s="66"/>
      <c r="D226" s="202"/>
      <c r="E226" s="184"/>
      <c r="F226" s="184"/>
      <c r="G226" s="184"/>
      <c r="H226" s="67"/>
      <c r="I226" s="67"/>
      <c r="J226" s="67"/>
      <c r="K226" s="67"/>
      <c r="L226" s="68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</row>
    <row r="227" spans="2:62">
      <c r="B227" s="149"/>
      <c r="C227" s="66"/>
      <c r="D227" s="200" t="s">
        <v>163</v>
      </c>
      <c r="E227" s="183"/>
      <c r="F227" s="132"/>
      <c r="G227" s="148"/>
      <c r="H227" s="67"/>
      <c r="I227" s="67"/>
      <c r="J227" s="67"/>
      <c r="K227" s="67"/>
      <c r="L227" s="68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</row>
    <row r="228" spans="2:62" ht="5.0999999999999996" customHeight="1">
      <c r="B228" s="149"/>
      <c r="C228" s="66"/>
      <c r="D228" s="202"/>
      <c r="E228" s="184"/>
      <c r="F228" s="184"/>
      <c r="G228" s="184"/>
      <c r="H228" s="67"/>
      <c r="I228" s="67"/>
      <c r="J228" s="67"/>
      <c r="K228" s="67"/>
      <c r="L228" s="68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</row>
    <row r="229" spans="2:62">
      <c r="B229" s="149"/>
      <c r="C229" s="66"/>
      <c r="D229" s="200" t="s">
        <v>164</v>
      </c>
      <c r="E229" s="183"/>
      <c r="F229" s="192">
        <f>IF(F227=0,0,100%-F227)</f>
        <v>0</v>
      </c>
      <c r="G229" s="148"/>
      <c r="H229" s="67"/>
      <c r="I229" s="67"/>
      <c r="J229" s="67"/>
      <c r="K229" s="67"/>
      <c r="L229" s="68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</row>
    <row r="230" spans="2:62" ht="2.1" customHeight="1">
      <c r="B230" s="149"/>
      <c r="C230" s="66"/>
      <c r="D230" s="189"/>
      <c r="E230" s="185"/>
      <c r="F230" s="185"/>
      <c r="G230" s="191"/>
      <c r="H230" s="67"/>
      <c r="I230" s="67"/>
      <c r="J230" s="67"/>
      <c r="K230" s="67"/>
      <c r="L230" s="68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</row>
    <row r="231" spans="2:62" ht="5.0999999999999996" customHeight="1">
      <c r="B231" s="149"/>
      <c r="C231" s="66"/>
      <c r="D231" s="188"/>
      <c r="E231" s="184"/>
      <c r="F231" s="184"/>
      <c r="G231" s="184"/>
      <c r="H231" s="67"/>
      <c r="I231" s="67"/>
      <c r="J231" s="67"/>
      <c r="K231" s="67"/>
      <c r="L231" s="68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</row>
    <row r="232" spans="2:62">
      <c r="B232" s="149"/>
      <c r="C232" s="66"/>
      <c r="D232" s="190" t="s">
        <v>165</v>
      </c>
      <c r="E232" s="186"/>
      <c r="F232" s="197">
        <f>(F221*(1-F223)*F227)+(F225*F229)</f>
        <v>0</v>
      </c>
      <c r="G232" s="148"/>
      <c r="H232" s="67"/>
      <c r="I232" s="67"/>
      <c r="J232" s="67"/>
      <c r="K232" s="67"/>
      <c r="L232" s="68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</row>
    <row r="233" spans="2:62">
      <c r="B233" s="149"/>
      <c r="C233" s="66"/>
      <c r="D233" s="74"/>
      <c r="E233" s="67"/>
      <c r="F233" s="67"/>
      <c r="G233" s="67"/>
      <c r="H233" s="67"/>
      <c r="I233" s="67"/>
      <c r="J233" s="67"/>
      <c r="K233" s="67"/>
      <c r="L233" s="68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</row>
    <row r="234" spans="2:62">
      <c r="B234" s="149"/>
      <c r="C234" s="69"/>
      <c r="D234" s="72"/>
      <c r="E234" s="70"/>
      <c r="F234" s="70"/>
      <c r="G234" s="70"/>
      <c r="H234" s="70"/>
      <c r="I234" s="70"/>
      <c r="J234" s="70"/>
      <c r="K234" s="70"/>
      <c r="L234" s="71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</row>
    <row r="235" spans="2:62"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</row>
    <row r="236" spans="2:62"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</row>
    <row r="237" spans="2:62"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</row>
    <row r="238" spans="2:62"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</row>
    <row r="239" spans="2:62"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</row>
    <row r="240" spans="2:62"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</row>
    <row r="241" spans="2:62"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</row>
    <row r="242" spans="2:62"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</row>
    <row r="243" spans="2:62"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</row>
    <row r="244" spans="2:62"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</row>
    <row r="245" spans="2:62"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</row>
    <row r="246" spans="2:62"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</row>
    <row r="247" spans="2:62"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</row>
    <row r="248" spans="2:62"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</row>
    <row r="249" spans="2:62"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</row>
    <row r="250" spans="2:62"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</row>
    <row r="251" spans="2:62"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</row>
    <row r="252" spans="2:62"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</row>
    <row r="253" spans="2:62"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</row>
    <row r="254" spans="2:62"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</row>
    <row r="255" spans="2:62"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</row>
    <row r="256" spans="2:62"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</row>
    <row r="257" spans="2:62"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</row>
    <row r="258" spans="2:62"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</row>
    <row r="259" spans="2:62"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</row>
    <row r="260" spans="2:62"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</row>
    <row r="261" spans="2:62"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</row>
    <row r="262" spans="2:62"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</row>
    <row r="263" spans="2:62"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</row>
    <row r="264" spans="2:62"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</row>
    <row r="265" spans="2:62"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</row>
    <row r="266" spans="2:62">
      <c r="B266" s="149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</row>
    <row r="267" spans="2:62"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</row>
    <row r="268" spans="2:62"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</row>
    <row r="269" spans="2:62">
      <c r="B269" s="149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</row>
    <row r="270" spans="2:62"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</row>
    <row r="271" spans="2:62">
      <c r="B271" s="149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  <c r="AA271" s="149"/>
      <c r="AB271" s="149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</row>
    <row r="272" spans="2:62"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</row>
    <row r="273" spans="2:62"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</row>
    <row r="274" spans="2:62"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</row>
    <row r="275" spans="2:62">
      <c r="B275" s="149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</row>
    <row r="276" spans="2:62">
      <c r="B276" s="149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</row>
    <row r="277" spans="2:62">
      <c r="B277" s="149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</row>
    <row r="278" spans="2:62">
      <c r="B278" s="149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</row>
    <row r="279" spans="2:62"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</row>
    <row r="280" spans="2:62">
      <c r="B280" s="149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</row>
    <row r="281" spans="2:62"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</row>
    <row r="282" spans="2:62"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</row>
    <row r="283" spans="2:62">
      <c r="B283" s="149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</row>
    <row r="284" spans="2:62">
      <c r="B284" s="149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</row>
    <row r="285" spans="2:62">
      <c r="B285" s="149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</row>
    <row r="286" spans="2:62">
      <c r="B286" s="149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</row>
    <row r="287" spans="2:62">
      <c r="B287" s="149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</row>
    <row r="288" spans="2:62">
      <c r="B288" s="149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</row>
    <row r="289" spans="2:62">
      <c r="B289" s="149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</row>
    <row r="290" spans="2:62">
      <c r="B290" s="149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</row>
    <row r="291" spans="2:62">
      <c r="B291" s="149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</row>
    <row r="292" spans="2:62">
      <c r="B292" s="149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</row>
    <row r="293" spans="2:62">
      <c r="B293" s="149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</row>
  </sheetData>
  <sheetProtection sheet="1" objects="1" scenarios="1"/>
  <mergeCells count="5">
    <mergeCell ref="D188:G188"/>
    <mergeCell ref="D219:G219"/>
    <mergeCell ref="D2:F2"/>
    <mergeCell ref="F4:L4"/>
    <mergeCell ref="G2:J2"/>
  </mergeCells>
  <printOptions horizontalCentered="1" verticalCentered="1"/>
  <pageMargins left="0.39370078740157483" right="0.55118110236220474" top="0.78740157480314965" bottom="0.78740157480314965" header="0" footer="0"/>
  <pageSetup paperSize="9" scale="79" orientation="landscape" r:id="rId1"/>
  <headerFooter alignWithMargins="0"/>
  <ignoredErrors>
    <ignoredError sqref="H9:P11 H12:P12" unlockedFormula="1"/>
    <ignoredError sqref="H72 H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1:AO143"/>
  <sheetViews>
    <sheetView showGridLines="0" showRowColHeaders="0" showZeros="0" tabSelected="1" showOutlineSymbols="0" workbookViewId="0">
      <pane xSplit="2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A5" sqref="A5:A43"/>
    </sheetView>
  </sheetViews>
  <sheetFormatPr baseColWidth="10" defaultRowHeight="12.75"/>
  <cols>
    <col min="1" max="1" width="0" hidden="1" customWidth="1"/>
    <col min="2" max="2" width="3.7109375" style="33" customWidth="1"/>
    <col min="3" max="3" width="2.42578125" style="33" customWidth="1"/>
    <col min="4" max="4" width="4.7109375" style="33" customWidth="1"/>
    <col min="5" max="5" width="28.28515625" style="33" customWidth="1"/>
    <col min="6" max="6" width="0.85546875" style="33" customWidth="1"/>
    <col min="7" max="7" width="15.7109375" style="33" customWidth="1"/>
    <col min="8" max="8" width="0.85546875" style="33" customWidth="1"/>
    <col min="9" max="9" width="15.7109375" style="33" customWidth="1"/>
    <col min="10" max="10" width="0.85546875" style="33" customWidth="1"/>
    <col min="11" max="11" width="15.7109375" style="33" customWidth="1"/>
    <col min="12" max="12" width="0.85546875" style="33" customWidth="1"/>
    <col min="13" max="13" width="15.7109375" style="33" customWidth="1"/>
    <col min="14" max="14" width="0.85546875" style="33" customWidth="1"/>
    <col min="15" max="15" width="15.7109375" style="33" customWidth="1"/>
    <col min="16" max="16" width="2.42578125" style="33" customWidth="1"/>
    <col min="17" max="21" width="11.140625" style="33" customWidth="1"/>
    <col min="22" max="22" width="12.28515625" style="33" customWidth="1"/>
    <col min="23" max="30" width="11.42578125" style="33"/>
    <col min="31" max="31" width="3.7109375" style="33" customWidth="1"/>
    <col min="32" max="35" width="0" style="33" hidden="1" customWidth="1"/>
    <col min="36" max="36" width="4.140625" style="33" customWidth="1"/>
    <col min="37" max="41" width="11.42578125" style="33"/>
  </cols>
  <sheetData>
    <row r="1" spans="2:41" ht="5.0999999999999996" customHeight="1" thickBot="1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</row>
    <row r="2" spans="2:41" ht="24.75" customHeight="1" thickTop="1" thickBot="1">
      <c r="B2" s="149"/>
      <c r="C2" s="45"/>
      <c r="D2" s="83"/>
      <c r="E2" s="762" t="s">
        <v>271</v>
      </c>
      <c r="F2" s="762"/>
      <c r="G2" s="762"/>
      <c r="H2" s="761" t="s">
        <v>339</v>
      </c>
      <c r="I2" s="761"/>
      <c r="J2" s="761"/>
      <c r="K2" s="761"/>
      <c r="L2" s="761"/>
      <c r="M2" s="761"/>
      <c r="N2" s="234"/>
      <c r="O2" s="234"/>
      <c r="P2" s="55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</row>
    <row r="3" spans="2:41" ht="15" customHeight="1" thickTop="1" thickBot="1">
      <c r="B3" s="149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58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</row>
    <row r="4" spans="2:41" ht="15" customHeight="1" thickTop="1" thickBot="1">
      <c r="B4" s="149"/>
      <c r="C4" s="40"/>
      <c r="D4" s="759" t="s">
        <v>239</v>
      </c>
      <c r="E4" s="760"/>
      <c r="F4" s="56"/>
      <c r="G4" s="773" t="s">
        <v>367</v>
      </c>
      <c r="H4" s="774"/>
      <c r="I4" s="774"/>
      <c r="J4" s="774"/>
      <c r="K4" s="774"/>
      <c r="L4" s="774"/>
      <c r="M4" s="775"/>
      <c r="N4" s="41"/>
      <c r="O4" s="41"/>
      <c r="P4" s="41"/>
      <c r="Q4" s="158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</row>
    <row r="5" spans="2:41" ht="15" customHeight="1" thickTop="1">
      <c r="B5" s="149"/>
      <c r="C5" s="40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65"/>
      <c r="O5" s="65"/>
      <c r="P5" s="41"/>
      <c r="Q5" s="158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</row>
    <row r="6" spans="2:41" ht="15" customHeight="1" thickBot="1">
      <c r="B6" s="149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158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</row>
    <row r="7" spans="2:41" ht="20.100000000000001" customHeight="1" thickBot="1">
      <c r="B7" s="149"/>
      <c r="C7" s="40"/>
      <c r="D7" s="143"/>
      <c r="E7" s="306" t="s">
        <v>386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15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</row>
    <row r="8" spans="2:41" ht="20.100000000000001" customHeight="1">
      <c r="B8" s="149"/>
      <c r="C8" s="40"/>
      <c r="D8" s="346" t="s">
        <v>157</v>
      </c>
      <c r="E8" s="298" t="s">
        <v>432</v>
      </c>
      <c r="F8" s="101"/>
      <c r="G8" s="382"/>
      <c r="H8" s="41"/>
      <c r="I8" s="357" t="s">
        <v>519</v>
      </c>
      <c r="J8" s="41"/>
      <c r="K8" s="41"/>
      <c r="L8" s="41"/>
      <c r="M8" s="41"/>
      <c r="N8" s="41"/>
      <c r="O8" s="41"/>
      <c r="P8" s="41"/>
      <c r="Q8" s="15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</row>
    <row r="9" spans="2:41" ht="20.100000000000001" customHeight="1">
      <c r="B9" s="149"/>
      <c r="C9" s="40"/>
      <c r="D9" s="346" t="s">
        <v>158</v>
      </c>
      <c r="E9" s="144" t="s">
        <v>433</v>
      </c>
      <c r="F9" s="41"/>
      <c r="G9" s="395"/>
      <c r="H9" s="41"/>
      <c r="I9" s="357" t="s">
        <v>520</v>
      </c>
      <c r="J9" s="41"/>
      <c r="K9" s="41"/>
      <c r="L9" s="41"/>
      <c r="M9" s="41"/>
      <c r="N9" s="41"/>
      <c r="O9" s="41"/>
      <c r="P9" s="41"/>
      <c r="Q9" s="15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</row>
    <row r="10" spans="2:41" ht="20.100000000000001" customHeight="1">
      <c r="B10" s="149"/>
      <c r="C10" s="40"/>
      <c r="D10" s="346" t="s">
        <v>159</v>
      </c>
      <c r="E10" s="144" t="s">
        <v>434</v>
      </c>
      <c r="F10" s="41"/>
      <c r="G10" s="348"/>
      <c r="H10" s="41"/>
      <c r="I10" s="357" t="s">
        <v>520</v>
      </c>
      <c r="J10" s="41"/>
      <c r="K10" s="41"/>
      <c r="L10" s="41"/>
      <c r="M10" s="41"/>
      <c r="N10" s="41"/>
      <c r="O10" s="41"/>
      <c r="P10" s="41"/>
      <c r="Q10" s="15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</row>
    <row r="11" spans="2:41" ht="20.100000000000001" customHeight="1" thickBot="1">
      <c r="B11" s="149"/>
      <c r="C11" s="40"/>
      <c r="D11" s="347" t="s">
        <v>172</v>
      </c>
      <c r="E11" s="145" t="s">
        <v>435</v>
      </c>
      <c r="F11" s="41"/>
      <c r="G11" s="398"/>
      <c r="H11" s="41"/>
      <c r="I11" s="357" t="s">
        <v>321</v>
      </c>
      <c r="J11" s="41"/>
      <c r="K11" s="41"/>
      <c r="L11" s="41"/>
      <c r="M11" s="41"/>
      <c r="N11" s="41"/>
      <c r="O11" s="41"/>
      <c r="P11" s="41"/>
      <c r="Q11" s="15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</row>
    <row r="12" spans="2:41" ht="15" customHeight="1" thickBot="1">
      <c r="B12" s="14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15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</row>
    <row r="13" spans="2:41" ht="20.100000000000001" customHeight="1" thickTop="1" thickBot="1">
      <c r="B13" s="149"/>
      <c r="C13" s="40"/>
      <c r="D13" s="118" t="s">
        <v>440</v>
      </c>
      <c r="E13" s="358" t="s">
        <v>437</v>
      </c>
      <c r="F13" s="41"/>
      <c r="G13" s="360">
        <f>calculos!$E$205</f>
        <v>0</v>
      </c>
      <c r="H13" s="41"/>
      <c r="I13" s="361" t="s">
        <v>322</v>
      </c>
      <c r="J13" s="41"/>
      <c r="K13" s="41"/>
      <c r="L13" s="41"/>
      <c r="M13" s="41"/>
      <c r="N13" s="41"/>
      <c r="O13" s="41"/>
      <c r="P13" s="41"/>
      <c r="Q13" s="15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</row>
    <row r="14" spans="2:41" s="33" customFormat="1" ht="5.0999999999999996" customHeight="1" thickTop="1" thickBot="1">
      <c r="B14" s="149"/>
      <c r="C14" s="79"/>
      <c r="D14" s="104"/>
      <c r="E14" s="105"/>
      <c r="F14" s="101"/>
      <c r="G14" s="112"/>
      <c r="H14" s="113"/>
      <c r="I14" s="106"/>
      <c r="J14" s="106"/>
      <c r="K14" s="106"/>
      <c r="L14" s="106"/>
      <c r="M14" s="106"/>
      <c r="N14" s="106"/>
      <c r="O14" s="106"/>
      <c r="P14" s="65"/>
      <c r="Q14" s="15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</row>
    <row r="15" spans="2:41" s="33" customFormat="1" ht="20.100000000000001" customHeight="1" thickTop="1" thickBot="1">
      <c r="B15" s="149"/>
      <c r="C15" s="79"/>
      <c r="D15" s="118" t="s">
        <v>161</v>
      </c>
      <c r="E15" s="119" t="s">
        <v>436</v>
      </c>
      <c r="F15" s="101"/>
      <c r="G15" s="359" t="str">
        <f>calculos!$F$206</f>
        <v>N/D</v>
      </c>
      <c r="H15" s="126"/>
      <c r="I15" s="361" t="s">
        <v>323</v>
      </c>
      <c r="J15" s="106"/>
      <c r="K15" s="106"/>
      <c r="L15" s="106"/>
      <c r="M15" s="106"/>
      <c r="N15" s="106"/>
      <c r="O15" s="106"/>
      <c r="P15" s="65"/>
      <c r="Q15" s="158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</row>
    <row r="16" spans="2:41" s="33" customFormat="1" ht="24.95" customHeight="1" thickTop="1">
      <c r="B16" s="149"/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158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</row>
    <row r="17" spans="2:41">
      <c r="B17" s="149"/>
      <c r="C17" s="349"/>
      <c r="D17" s="350" t="s">
        <v>320</v>
      </c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1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</row>
    <row r="18" spans="2:41">
      <c r="B18" s="149"/>
      <c r="C18" s="352"/>
      <c r="D18" s="776"/>
      <c r="E18" s="776"/>
      <c r="F18" s="776"/>
      <c r="G18" s="776"/>
      <c r="H18" s="776"/>
      <c r="I18" s="776"/>
      <c r="J18" s="776"/>
      <c r="K18" s="776"/>
      <c r="L18" s="776"/>
      <c r="M18" s="776"/>
      <c r="N18" s="776"/>
      <c r="O18" s="776"/>
      <c r="P18" s="353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</row>
    <row r="19" spans="2:41">
      <c r="B19" s="149"/>
      <c r="C19" s="352"/>
      <c r="D19" s="772"/>
      <c r="E19" s="772"/>
      <c r="F19" s="772"/>
      <c r="G19" s="772"/>
      <c r="H19" s="772"/>
      <c r="I19" s="772"/>
      <c r="J19" s="772"/>
      <c r="K19" s="772"/>
      <c r="L19" s="772"/>
      <c r="M19" s="772"/>
      <c r="N19" s="772"/>
      <c r="O19" s="772"/>
      <c r="P19" s="353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</row>
    <row r="20" spans="2:41">
      <c r="B20" s="149"/>
      <c r="C20" s="352"/>
      <c r="D20" s="772"/>
      <c r="E20" s="772"/>
      <c r="F20" s="772"/>
      <c r="G20" s="772"/>
      <c r="H20" s="772"/>
      <c r="I20" s="772"/>
      <c r="J20" s="772"/>
      <c r="K20" s="772"/>
      <c r="L20" s="772"/>
      <c r="M20" s="772"/>
      <c r="N20" s="772"/>
      <c r="O20" s="772"/>
      <c r="P20" s="353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</row>
    <row r="21" spans="2:41">
      <c r="B21" s="149"/>
      <c r="C21" s="352"/>
      <c r="D21" s="772"/>
      <c r="E21" s="772"/>
      <c r="F21" s="772"/>
      <c r="G21" s="772"/>
      <c r="H21" s="772"/>
      <c r="I21" s="772"/>
      <c r="J21" s="772"/>
      <c r="K21" s="772"/>
      <c r="L21" s="772"/>
      <c r="M21" s="772"/>
      <c r="N21" s="772"/>
      <c r="O21" s="772"/>
      <c r="P21" s="353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</row>
    <row r="22" spans="2:41">
      <c r="B22" s="149"/>
      <c r="C22" s="352"/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N22" s="772"/>
      <c r="O22" s="772"/>
      <c r="P22" s="353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</row>
    <row r="23" spans="2:41">
      <c r="B23" s="149"/>
      <c r="C23" s="352"/>
      <c r="D23" s="772"/>
      <c r="E23" s="772"/>
      <c r="F23" s="772"/>
      <c r="G23" s="772"/>
      <c r="H23" s="772"/>
      <c r="I23" s="772"/>
      <c r="J23" s="772"/>
      <c r="K23" s="772"/>
      <c r="L23" s="772"/>
      <c r="M23" s="772"/>
      <c r="N23" s="772"/>
      <c r="O23" s="772"/>
      <c r="P23" s="353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</row>
    <row r="24" spans="2:41">
      <c r="B24" s="149"/>
      <c r="C24" s="352"/>
      <c r="D24" s="772"/>
      <c r="E24" s="772"/>
      <c r="F24" s="772"/>
      <c r="G24" s="772"/>
      <c r="H24" s="772"/>
      <c r="I24" s="772"/>
      <c r="J24" s="772"/>
      <c r="K24" s="772"/>
      <c r="L24" s="772"/>
      <c r="M24" s="772"/>
      <c r="N24" s="772"/>
      <c r="O24" s="772"/>
      <c r="P24" s="353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</row>
    <row r="25" spans="2:41">
      <c r="B25" s="149"/>
      <c r="C25" s="352"/>
      <c r="D25" s="772"/>
      <c r="E25" s="772"/>
      <c r="F25" s="772"/>
      <c r="G25" s="772"/>
      <c r="H25" s="772"/>
      <c r="I25" s="772"/>
      <c r="J25" s="772"/>
      <c r="K25" s="772"/>
      <c r="L25" s="772"/>
      <c r="M25" s="772"/>
      <c r="N25" s="772"/>
      <c r="O25" s="772"/>
      <c r="P25" s="353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</row>
    <row r="26" spans="2:41">
      <c r="B26" s="149"/>
      <c r="C26" s="352"/>
      <c r="D26" s="772"/>
      <c r="E26" s="772"/>
      <c r="F26" s="772"/>
      <c r="G26" s="772"/>
      <c r="H26" s="772"/>
      <c r="I26" s="772"/>
      <c r="J26" s="772"/>
      <c r="K26" s="772"/>
      <c r="L26" s="772"/>
      <c r="M26" s="772"/>
      <c r="N26" s="772"/>
      <c r="O26" s="772"/>
      <c r="P26" s="353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</row>
    <row r="27" spans="2:41">
      <c r="B27" s="149"/>
      <c r="C27" s="352"/>
      <c r="D27" s="772"/>
      <c r="E27" s="772"/>
      <c r="F27" s="772"/>
      <c r="G27" s="772"/>
      <c r="H27" s="772"/>
      <c r="I27" s="772"/>
      <c r="J27" s="772"/>
      <c r="K27" s="772"/>
      <c r="L27" s="772"/>
      <c r="M27" s="772"/>
      <c r="N27" s="772"/>
      <c r="O27" s="772"/>
      <c r="P27" s="353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</row>
    <row r="28" spans="2:41">
      <c r="B28" s="149"/>
      <c r="C28" s="352"/>
      <c r="D28" s="772"/>
      <c r="E28" s="772"/>
      <c r="F28" s="772"/>
      <c r="G28" s="772"/>
      <c r="H28" s="772"/>
      <c r="I28" s="772"/>
      <c r="J28" s="772"/>
      <c r="K28" s="772"/>
      <c r="L28" s="772"/>
      <c r="M28" s="772"/>
      <c r="N28" s="772"/>
      <c r="O28" s="772"/>
      <c r="P28" s="353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</row>
    <row r="29" spans="2:41">
      <c r="B29" s="149"/>
      <c r="C29" s="352"/>
      <c r="D29" s="772"/>
      <c r="E29" s="772"/>
      <c r="F29" s="772"/>
      <c r="G29" s="772"/>
      <c r="H29" s="772"/>
      <c r="I29" s="772"/>
      <c r="J29" s="772"/>
      <c r="K29" s="772"/>
      <c r="L29" s="772"/>
      <c r="M29" s="772"/>
      <c r="N29" s="772"/>
      <c r="O29" s="772"/>
      <c r="P29" s="353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</row>
    <row r="30" spans="2:41">
      <c r="B30" s="149"/>
      <c r="C30" s="352"/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N30" s="772"/>
      <c r="O30" s="772"/>
      <c r="P30" s="353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</row>
    <row r="31" spans="2:41">
      <c r="B31" s="149"/>
      <c r="C31" s="354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6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</row>
    <row r="32" spans="2:41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</row>
    <row r="33" spans="2:41"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</row>
    <row r="34" spans="2:41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</row>
    <row r="35" spans="2:41" ht="5.0999999999999996" customHeight="1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</row>
    <row r="36" spans="2:41"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</row>
    <row r="37" spans="2:41"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</row>
    <row r="38" spans="2:41"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</row>
    <row r="39" spans="2:41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</row>
    <row r="40" spans="2:41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</row>
    <row r="41" spans="2:41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</row>
    <row r="42" spans="2:41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</row>
    <row r="43" spans="2:41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</row>
    <row r="44" spans="2:41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</row>
    <row r="45" spans="2:41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</row>
    <row r="46" spans="2:41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</row>
    <row r="47" spans="2:41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</row>
    <row r="48" spans="2:41"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</row>
    <row r="49" spans="2:41"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</row>
    <row r="50" spans="2:41"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</row>
    <row r="51" spans="2:41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</row>
    <row r="52" spans="2:41"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</row>
    <row r="53" spans="2:41"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</row>
    <row r="54" spans="2:41"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</row>
    <row r="55" spans="2:41"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</row>
    <row r="56" spans="2:41"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</row>
    <row r="57" spans="2:41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</row>
    <row r="58" spans="2:41"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</row>
    <row r="59" spans="2:41"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</row>
    <row r="60" spans="2:41"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</row>
    <row r="61" spans="2:41"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</row>
    <row r="62" spans="2:41"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</row>
    <row r="63" spans="2:41"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</row>
    <row r="64" spans="2:41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</row>
    <row r="65" spans="2:41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</row>
    <row r="66" spans="2:41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</row>
    <row r="67" spans="2:41"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</row>
    <row r="68" spans="2:41"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</row>
    <row r="69" spans="2:41"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</row>
    <row r="70" spans="2:41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</row>
    <row r="71" spans="2:41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</row>
    <row r="72" spans="2:41"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</row>
    <row r="73" spans="2:41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</row>
    <row r="74" spans="2:41"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</row>
    <row r="75" spans="2:41"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</row>
    <row r="76" spans="2:41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</row>
    <row r="77" spans="2:41"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</row>
    <row r="78" spans="2:41"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</row>
    <row r="79" spans="2:41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</row>
    <row r="80" spans="2:41"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</row>
    <row r="81" spans="2:41"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</row>
    <row r="82" spans="2:41"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</row>
    <row r="83" spans="2:41"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</row>
    <row r="84" spans="2:41"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</row>
    <row r="85" spans="2:41"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</row>
    <row r="86" spans="2:41"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</row>
    <row r="87" spans="2:41"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</row>
    <row r="88" spans="2:41"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</row>
    <row r="89" spans="2:41"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</row>
    <row r="90" spans="2:41"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</row>
    <row r="91" spans="2:41"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</row>
    <row r="92" spans="2:41"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</row>
    <row r="93" spans="2:41"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</row>
    <row r="94" spans="2:41"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</row>
    <row r="95" spans="2:41"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</row>
    <row r="96" spans="2:41"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</row>
    <row r="97" spans="2:41"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</row>
    <row r="98" spans="2:41"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</row>
    <row r="99" spans="2:41"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</row>
    <row r="100" spans="2:41"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</row>
    <row r="101" spans="2:41"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</row>
    <row r="102" spans="2:41"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</row>
    <row r="103" spans="2:41"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</row>
    <row r="104" spans="2:41"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</row>
    <row r="105" spans="2:41"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</row>
    <row r="106" spans="2:41"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</row>
    <row r="107" spans="2:41"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</row>
    <row r="108" spans="2:41"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</row>
    <row r="109" spans="2:41"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</row>
    <row r="110" spans="2:41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</row>
    <row r="111" spans="2:41"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</row>
    <row r="112" spans="2:41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</row>
    <row r="113" spans="2:41"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</row>
    <row r="114" spans="2:41"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</row>
    <row r="115" spans="2:41"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</row>
    <row r="116" spans="2:41"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</row>
    <row r="117" spans="2:41"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</row>
    <row r="118" spans="2:41"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</row>
    <row r="119" spans="2:41"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</row>
    <row r="120" spans="2:41"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</row>
    <row r="121" spans="2:41"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</row>
    <row r="122" spans="2:41"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</row>
    <row r="123" spans="2:41"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</row>
    <row r="124" spans="2:41"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</row>
    <row r="125" spans="2:41"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</row>
    <row r="126" spans="2:41"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</row>
    <row r="127" spans="2:41"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</row>
    <row r="128" spans="2:41"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</row>
    <row r="129" spans="2:41"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</row>
    <row r="130" spans="2:41"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</row>
    <row r="131" spans="2:41"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</row>
    <row r="132" spans="2:41"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</row>
    <row r="133" spans="2:41"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</row>
    <row r="134" spans="2:41"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</row>
    <row r="135" spans="2:41"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</row>
    <row r="136" spans="2:41"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</row>
    <row r="137" spans="2:41"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</row>
    <row r="138" spans="2:41"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</row>
    <row r="139" spans="2:41"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</row>
    <row r="140" spans="2:41"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</row>
    <row r="141" spans="2:41"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</row>
    <row r="142" spans="2:41"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</row>
    <row r="143" spans="2:41"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</row>
  </sheetData>
  <sheetProtection sheet="1" objects="1" scenarios="1"/>
  <mergeCells count="17">
    <mergeCell ref="D30:O30"/>
    <mergeCell ref="D25:O25"/>
    <mergeCell ref="D26:O26"/>
    <mergeCell ref="D27:O27"/>
    <mergeCell ref="D28:O28"/>
    <mergeCell ref="D29:O29"/>
    <mergeCell ref="D24:O24"/>
    <mergeCell ref="E2:G2"/>
    <mergeCell ref="H2:M2"/>
    <mergeCell ref="D4:E4"/>
    <mergeCell ref="G4:M4"/>
    <mergeCell ref="D18:O18"/>
    <mergeCell ref="D19:O19"/>
    <mergeCell ref="D20:O20"/>
    <mergeCell ref="D21:O21"/>
    <mergeCell ref="D22:O22"/>
    <mergeCell ref="D23:O23"/>
  </mergeCells>
  <dataValidations count="1">
    <dataValidation type="list" allowBlank="1" showInputMessage="1" showErrorMessage="1" sqref="G10">
      <formula1>muchosaños</formula1>
    </dataValidation>
  </dataValidations>
  <printOptions horizontalCentered="1" verticalCentered="1"/>
  <pageMargins left="0.39370078740157483" right="0.55118110236220474" top="0.78740157480314965" bottom="0.78740157480314965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1:AO145"/>
  <sheetViews>
    <sheetView showGridLines="0" showRowColHeaders="0" showZeros="0" showOutlineSymbols="0" workbookViewId="0">
      <pane xSplit="2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A5" sqref="A5:A51"/>
    </sheetView>
  </sheetViews>
  <sheetFormatPr baseColWidth="10" defaultRowHeight="12.75"/>
  <cols>
    <col min="1" max="1" width="0" hidden="1" customWidth="1"/>
    <col min="2" max="2" width="3.7109375" style="33" customWidth="1"/>
    <col min="3" max="3" width="2.42578125" style="33" customWidth="1"/>
    <col min="4" max="4" width="4.7109375" style="33" customWidth="1"/>
    <col min="5" max="5" width="28.28515625" style="33" customWidth="1"/>
    <col min="6" max="6" width="0.85546875" style="33" customWidth="1"/>
    <col min="7" max="7" width="15.7109375" style="33" customWidth="1"/>
    <col min="8" max="8" width="0.85546875" style="33" customWidth="1"/>
    <col min="9" max="9" width="15.7109375" style="33" customWidth="1"/>
    <col min="10" max="10" width="0.85546875" style="33" customWidth="1"/>
    <col min="11" max="11" width="15.7109375" style="33" customWidth="1"/>
    <col min="12" max="12" width="0.85546875" style="33" customWidth="1"/>
    <col min="13" max="13" width="15.7109375" style="33" customWidth="1"/>
    <col min="14" max="14" width="0.85546875" style="33" customWidth="1"/>
    <col min="15" max="15" width="15.7109375" style="33" customWidth="1"/>
    <col min="16" max="16" width="2.42578125" style="33" customWidth="1"/>
    <col min="17" max="21" width="11.140625" style="33" customWidth="1"/>
    <col min="22" max="22" width="12.28515625" style="33" customWidth="1"/>
    <col min="23" max="30" width="11.42578125" style="33"/>
    <col min="31" max="31" width="3.7109375" style="33" customWidth="1"/>
    <col min="32" max="35" width="0" style="33" hidden="1" customWidth="1"/>
    <col min="36" max="36" width="4.140625" style="33" customWidth="1"/>
    <col min="37" max="41" width="11.42578125" style="33"/>
  </cols>
  <sheetData>
    <row r="1" spans="2:41" ht="5.0999999999999996" customHeight="1" thickBot="1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</row>
    <row r="2" spans="2:41" ht="24.75" customHeight="1" thickTop="1" thickBot="1">
      <c r="B2" s="149"/>
      <c r="C2" s="45"/>
      <c r="D2" s="83"/>
      <c r="E2" s="762" t="s">
        <v>324</v>
      </c>
      <c r="F2" s="762"/>
      <c r="G2" s="762"/>
      <c r="H2" s="766" t="s">
        <v>485</v>
      </c>
      <c r="I2" s="766"/>
      <c r="J2" s="766"/>
      <c r="K2" s="766"/>
      <c r="L2" s="766"/>
      <c r="M2" s="766"/>
      <c r="N2" s="234"/>
      <c r="O2" s="234"/>
      <c r="P2" s="55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</row>
    <row r="3" spans="2:41" ht="15" customHeight="1" thickTop="1" thickBot="1">
      <c r="B3" s="149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58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</row>
    <row r="4" spans="2:41" ht="15" customHeight="1" thickTop="1" thickBot="1">
      <c r="B4" s="149"/>
      <c r="C4" s="40"/>
      <c r="D4" s="759" t="s">
        <v>239</v>
      </c>
      <c r="E4" s="760"/>
      <c r="F4" s="56"/>
      <c r="G4" s="773" t="s">
        <v>325</v>
      </c>
      <c r="H4" s="774"/>
      <c r="I4" s="774"/>
      <c r="J4" s="774"/>
      <c r="K4" s="774"/>
      <c r="L4" s="774"/>
      <c r="M4" s="775"/>
      <c r="N4" s="41"/>
      <c r="O4" s="41"/>
      <c r="P4" s="41"/>
      <c r="Q4" s="158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</row>
    <row r="5" spans="2:41" ht="15" customHeight="1" thickTop="1" thickBot="1">
      <c r="B5" s="149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158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</row>
    <row r="6" spans="2:41" ht="20.100000000000001" customHeight="1" thickBot="1">
      <c r="B6" s="149"/>
      <c r="C6" s="40"/>
      <c r="D6" s="143"/>
      <c r="E6" s="306" t="s">
        <v>386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158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</row>
    <row r="7" spans="2:41" ht="20.100000000000001" customHeight="1">
      <c r="B7" s="149"/>
      <c r="C7" s="40"/>
      <c r="D7" s="346" t="s">
        <v>157</v>
      </c>
      <c r="E7" s="298" t="s">
        <v>424</v>
      </c>
      <c r="F7" s="101"/>
      <c r="G7" s="382"/>
      <c r="H7" s="41"/>
      <c r="I7" s="357" t="s">
        <v>370</v>
      </c>
      <c r="J7" s="41"/>
      <c r="K7" s="41"/>
      <c r="L7" s="41"/>
      <c r="M7" s="41"/>
      <c r="N7" s="41"/>
      <c r="O7" s="41"/>
      <c r="P7" s="41"/>
      <c r="Q7" s="15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</row>
    <row r="8" spans="2:41" ht="20.100000000000001" customHeight="1">
      <c r="B8" s="149"/>
      <c r="C8" s="40"/>
      <c r="D8" s="346" t="s">
        <v>158</v>
      </c>
      <c r="E8" s="144" t="s">
        <v>425</v>
      </c>
      <c r="F8" s="41"/>
      <c r="G8" s="395"/>
      <c r="H8" s="41"/>
      <c r="I8" s="357" t="s">
        <v>521</v>
      </c>
      <c r="J8" s="41"/>
      <c r="K8" s="41"/>
      <c r="L8" s="41"/>
      <c r="M8" s="41"/>
      <c r="N8" s="41"/>
      <c r="O8" s="41"/>
      <c r="P8" s="41"/>
      <c r="Q8" s="15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</row>
    <row r="9" spans="2:41" ht="20.100000000000001" customHeight="1" thickBot="1">
      <c r="B9" s="149"/>
      <c r="C9" s="40"/>
      <c r="D9" s="364" t="s">
        <v>333</v>
      </c>
      <c r="E9" s="145" t="s">
        <v>418</v>
      </c>
      <c r="F9" s="41"/>
      <c r="G9" s="365">
        <f>SUM(G7:G8)</f>
        <v>0</v>
      </c>
      <c r="H9" s="41"/>
      <c r="I9" s="357"/>
      <c r="J9" s="41"/>
      <c r="K9" s="41"/>
      <c r="L9" s="41"/>
      <c r="M9" s="41"/>
      <c r="N9" s="41"/>
      <c r="O9" s="41"/>
      <c r="P9" s="41"/>
      <c r="Q9" s="15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</row>
    <row r="10" spans="2:41" ht="20.100000000000001" customHeight="1" thickBot="1">
      <c r="B10" s="149"/>
      <c r="C10" s="40"/>
      <c r="D10" s="363" t="s">
        <v>159</v>
      </c>
      <c r="E10" s="145" t="s">
        <v>426</v>
      </c>
      <c r="F10" s="41"/>
      <c r="G10" s="368"/>
      <c r="H10" s="41"/>
      <c r="I10" s="357" t="s">
        <v>336</v>
      </c>
      <c r="J10" s="41"/>
      <c r="K10" s="41"/>
      <c r="L10" s="41"/>
      <c r="M10" s="41"/>
      <c r="N10" s="41"/>
      <c r="O10" s="41"/>
      <c r="P10" s="41"/>
      <c r="Q10" s="15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</row>
    <row r="11" spans="2:41" ht="20.100000000000001" customHeight="1">
      <c r="B11" s="149"/>
      <c r="C11" s="40"/>
      <c r="D11" s="363" t="s">
        <v>172</v>
      </c>
      <c r="E11" s="144" t="s">
        <v>427</v>
      </c>
      <c r="F11" s="41"/>
      <c r="G11" s="397"/>
      <c r="H11" s="41"/>
      <c r="I11" s="357" t="s">
        <v>522</v>
      </c>
      <c r="J11" s="41"/>
      <c r="K11" s="41"/>
      <c r="L11" s="41"/>
      <c r="M11" s="41"/>
      <c r="N11" s="41"/>
      <c r="O11" s="41"/>
      <c r="P11" s="41"/>
      <c r="Q11" s="15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</row>
    <row r="12" spans="2:41" ht="20.100000000000001" customHeight="1">
      <c r="B12" s="149"/>
      <c r="C12" s="40"/>
      <c r="D12" s="366" t="s">
        <v>335</v>
      </c>
      <c r="E12" s="367" t="s">
        <v>428</v>
      </c>
      <c r="F12" s="41"/>
      <c r="G12" s="395"/>
      <c r="H12" s="41"/>
      <c r="I12" s="357" t="s">
        <v>523</v>
      </c>
      <c r="J12" s="41"/>
      <c r="K12" s="41"/>
      <c r="L12" s="41"/>
      <c r="M12" s="41"/>
      <c r="N12" s="41"/>
      <c r="O12" s="41"/>
      <c r="P12" s="41"/>
      <c r="Q12" s="15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</row>
    <row r="13" spans="2:41" ht="20.100000000000001" customHeight="1" thickBot="1">
      <c r="B13" s="149"/>
      <c r="C13" s="40"/>
      <c r="D13" s="347" t="s">
        <v>334</v>
      </c>
      <c r="E13" s="145" t="s">
        <v>429</v>
      </c>
      <c r="F13" s="41"/>
      <c r="G13" s="365">
        <f>G11-G12</f>
        <v>0</v>
      </c>
      <c r="H13" s="41"/>
      <c r="I13" s="357"/>
      <c r="J13" s="41"/>
      <c r="K13" s="41"/>
      <c r="L13" s="41"/>
      <c r="M13" s="41"/>
      <c r="N13" s="41"/>
      <c r="O13" s="41"/>
      <c r="P13" s="41"/>
      <c r="Q13" s="15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</row>
    <row r="14" spans="2:41" ht="15" customHeight="1" thickBot="1">
      <c r="B14" s="149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15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</row>
    <row r="15" spans="2:41" ht="20.100000000000001" customHeight="1" thickTop="1" thickBot="1">
      <c r="B15" s="149"/>
      <c r="C15" s="40"/>
      <c r="D15" s="118" t="s">
        <v>443</v>
      </c>
      <c r="E15" s="358" t="s">
        <v>430</v>
      </c>
      <c r="F15" s="41"/>
      <c r="G15" s="360">
        <f>G13-G9</f>
        <v>0</v>
      </c>
      <c r="H15" s="41"/>
      <c r="I15" s="361" t="s">
        <v>337</v>
      </c>
      <c r="J15" s="41"/>
      <c r="K15" s="41"/>
      <c r="L15" s="41"/>
      <c r="M15" s="41"/>
      <c r="N15" s="41"/>
      <c r="O15" s="41"/>
      <c r="P15" s="41"/>
      <c r="Q15" s="158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</row>
    <row r="16" spans="2:41" s="33" customFormat="1" ht="5.0999999999999996" customHeight="1" thickTop="1" thickBot="1">
      <c r="B16" s="149"/>
      <c r="C16" s="79"/>
      <c r="D16" s="104"/>
      <c r="E16" s="105"/>
      <c r="F16" s="101"/>
      <c r="G16" s="112"/>
      <c r="H16" s="113"/>
      <c r="I16" s="106"/>
      <c r="J16" s="106"/>
      <c r="K16" s="106"/>
      <c r="L16" s="106"/>
      <c r="M16" s="106"/>
      <c r="N16" s="106"/>
      <c r="O16" s="106"/>
      <c r="P16" s="65"/>
      <c r="Q16" s="158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</row>
    <row r="17" spans="2:41" s="33" customFormat="1" ht="20.100000000000001" customHeight="1" thickTop="1" thickBot="1">
      <c r="B17" s="149"/>
      <c r="C17" s="79"/>
      <c r="D17" s="118" t="s">
        <v>442</v>
      </c>
      <c r="E17" s="119" t="s">
        <v>431</v>
      </c>
      <c r="F17" s="101"/>
      <c r="G17" s="359">
        <f>calculos!$C$216</f>
        <v>0</v>
      </c>
      <c r="H17" s="126"/>
      <c r="I17" s="361" t="s">
        <v>338</v>
      </c>
      <c r="J17" s="106"/>
      <c r="K17" s="106"/>
      <c r="L17" s="106"/>
      <c r="M17" s="106"/>
      <c r="N17" s="106"/>
      <c r="O17" s="106"/>
      <c r="P17" s="65"/>
      <c r="Q17" s="158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</row>
    <row r="18" spans="2:41" s="33" customFormat="1" ht="24.95" customHeight="1" thickTop="1">
      <c r="B18" s="149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158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</row>
    <row r="19" spans="2:41">
      <c r="B19" s="149"/>
      <c r="C19" s="349"/>
      <c r="D19" s="350" t="s">
        <v>320</v>
      </c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1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</row>
    <row r="20" spans="2:41">
      <c r="B20" s="149"/>
      <c r="C20" s="352"/>
      <c r="D20" s="776"/>
      <c r="E20" s="776"/>
      <c r="F20" s="776"/>
      <c r="G20" s="776"/>
      <c r="H20" s="776"/>
      <c r="I20" s="776"/>
      <c r="J20" s="776"/>
      <c r="K20" s="776"/>
      <c r="L20" s="776"/>
      <c r="M20" s="776"/>
      <c r="N20" s="776"/>
      <c r="O20" s="776"/>
      <c r="P20" s="353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</row>
    <row r="21" spans="2:41">
      <c r="B21" s="149"/>
      <c r="C21" s="352"/>
      <c r="D21" s="776"/>
      <c r="E21" s="776"/>
      <c r="F21" s="776"/>
      <c r="G21" s="776"/>
      <c r="H21" s="776"/>
      <c r="I21" s="776"/>
      <c r="J21" s="776"/>
      <c r="K21" s="776"/>
      <c r="L21" s="776"/>
      <c r="M21" s="776"/>
      <c r="N21" s="776"/>
      <c r="O21" s="776"/>
      <c r="P21" s="353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</row>
    <row r="22" spans="2:41">
      <c r="B22" s="149"/>
      <c r="C22" s="352"/>
      <c r="D22" s="776"/>
      <c r="E22" s="776"/>
      <c r="F22" s="776"/>
      <c r="G22" s="776"/>
      <c r="H22" s="776"/>
      <c r="I22" s="776"/>
      <c r="J22" s="776"/>
      <c r="K22" s="776"/>
      <c r="L22" s="776"/>
      <c r="M22" s="776"/>
      <c r="N22" s="776"/>
      <c r="O22" s="776"/>
      <c r="P22" s="353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</row>
    <row r="23" spans="2:41">
      <c r="B23" s="149"/>
      <c r="C23" s="352"/>
      <c r="D23" s="776"/>
      <c r="E23" s="776"/>
      <c r="F23" s="776"/>
      <c r="G23" s="776"/>
      <c r="H23" s="776"/>
      <c r="I23" s="776"/>
      <c r="J23" s="776"/>
      <c r="K23" s="776"/>
      <c r="L23" s="776"/>
      <c r="M23" s="776"/>
      <c r="N23" s="776"/>
      <c r="O23" s="776"/>
      <c r="P23" s="353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</row>
    <row r="24" spans="2:41">
      <c r="B24" s="149"/>
      <c r="C24" s="352"/>
      <c r="D24" s="776"/>
      <c r="E24" s="776"/>
      <c r="F24" s="776"/>
      <c r="G24" s="776"/>
      <c r="H24" s="776"/>
      <c r="I24" s="776"/>
      <c r="J24" s="776"/>
      <c r="K24" s="776"/>
      <c r="L24" s="776"/>
      <c r="M24" s="776"/>
      <c r="N24" s="776"/>
      <c r="O24" s="776"/>
      <c r="P24" s="353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</row>
    <row r="25" spans="2:41">
      <c r="B25" s="149"/>
      <c r="C25" s="352"/>
      <c r="D25" s="776"/>
      <c r="E25" s="776"/>
      <c r="F25" s="776"/>
      <c r="G25" s="776"/>
      <c r="H25" s="776"/>
      <c r="I25" s="776"/>
      <c r="J25" s="776"/>
      <c r="K25" s="776"/>
      <c r="L25" s="776"/>
      <c r="M25" s="776"/>
      <c r="N25" s="776"/>
      <c r="O25" s="776"/>
      <c r="P25" s="353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</row>
    <row r="26" spans="2:41">
      <c r="B26" s="149"/>
      <c r="C26" s="352"/>
      <c r="D26" s="776"/>
      <c r="E26" s="776"/>
      <c r="F26" s="776"/>
      <c r="G26" s="776"/>
      <c r="H26" s="776"/>
      <c r="I26" s="776"/>
      <c r="J26" s="776"/>
      <c r="K26" s="776"/>
      <c r="L26" s="776"/>
      <c r="M26" s="776"/>
      <c r="N26" s="776"/>
      <c r="O26" s="776"/>
      <c r="P26" s="353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</row>
    <row r="27" spans="2:41">
      <c r="B27" s="149"/>
      <c r="C27" s="352"/>
      <c r="D27" s="776"/>
      <c r="E27" s="776"/>
      <c r="F27" s="776"/>
      <c r="G27" s="776"/>
      <c r="H27" s="776"/>
      <c r="I27" s="776"/>
      <c r="J27" s="776"/>
      <c r="K27" s="776"/>
      <c r="L27" s="776"/>
      <c r="M27" s="776"/>
      <c r="N27" s="776"/>
      <c r="O27" s="776"/>
      <c r="P27" s="353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</row>
    <row r="28" spans="2:41">
      <c r="B28" s="149"/>
      <c r="C28" s="354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6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</row>
    <row r="29" spans="2:41"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</row>
    <row r="30" spans="2:41"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</row>
    <row r="31" spans="2:41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</row>
    <row r="32" spans="2:41" ht="5.0999999999999996" customHeight="1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</row>
    <row r="33" spans="2:41"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</row>
    <row r="34" spans="2:41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</row>
    <row r="35" spans="2:41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</row>
    <row r="36" spans="2:41"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</row>
    <row r="37" spans="2:41"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</row>
    <row r="38" spans="2:41"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</row>
    <row r="39" spans="2:41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</row>
    <row r="40" spans="2:41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</row>
    <row r="41" spans="2:41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</row>
    <row r="42" spans="2:41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</row>
    <row r="43" spans="2:41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</row>
    <row r="44" spans="2:41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</row>
    <row r="45" spans="2:41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</row>
    <row r="46" spans="2:41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</row>
    <row r="47" spans="2:41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</row>
    <row r="48" spans="2:41"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</row>
    <row r="49" spans="2:41"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</row>
    <row r="50" spans="2:41"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</row>
    <row r="51" spans="2:41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</row>
    <row r="52" spans="2:41"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</row>
    <row r="53" spans="2:41"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</row>
    <row r="54" spans="2:41"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</row>
    <row r="55" spans="2:41"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</row>
    <row r="56" spans="2:41"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</row>
    <row r="57" spans="2:41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</row>
    <row r="58" spans="2:41"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</row>
    <row r="59" spans="2:41"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</row>
    <row r="60" spans="2:41"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</row>
    <row r="61" spans="2:41"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</row>
    <row r="62" spans="2:41"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</row>
    <row r="63" spans="2:41"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</row>
    <row r="64" spans="2:41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</row>
    <row r="65" spans="2:41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</row>
    <row r="66" spans="2:41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</row>
    <row r="67" spans="2:41"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</row>
    <row r="68" spans="2:41"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</row>
    <row r="69" spans="2:41"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</row>
    <row r="70" spans="2:41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</row>
    <row r="71" spans="2:41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</row>
    <row r="72" spans="2:41"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</row>
    <row r="73" spans="2:41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</row>
    <row r="74" spans="2:41"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</row>
    <row r="75" spans="2:41"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</row>
    <row r="76" spans="2:41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</row>
    <row r="77" spans="2:41"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</row>
    <row r="78" spans="2:41"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</row>
    <row r="79" spans="2:41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</row>
    <row r="80" spans="2:41"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</row>
    <row r="81" spans="2:41"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</row>
    <row r="82" spans="2:41"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</row>
    <row r="83" spans="2:41"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</row>
    <row r="84" spans="2:41"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</row>
    <row r="85" spans="2:41"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</row>
    <row r="86" spans="2:41"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</row>
    <row r="87" spans="2:41"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</row>
    <row r="88" spans="2:41"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</row>
    <row r="89" spans="2:41"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</row>
    <row r="90" spans="2:41"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</row>
    <row r="91" spans="2:41"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</row>
    <row r="92" spans="2:41"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</row>
    <row r="93" spans="2:41"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</row>
    <row r="94" spans="2:41"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</row>
    <row r="95" spans="2:41"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</row>
    <row r="96" spans="2:41"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</row>
    <row r="97" spans="2:41"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</row>
    <row r="98" spans="2:41"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</row>
    <row r="99" spans="2:41"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</row>
    <row r="100" spans="2:41"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</row>
    <row r="101" spans="2:41"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</row>
    <row r="102" spans="2:41"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</row>
    <row r="103" spans="2:41"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</row>
    <row r="104" spans="2:41"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</row>
    <row r="105" spans="2:41"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</row>
    <row r="106" spans="2:41"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</row>
    <row r="107" spans="2:41"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</row>
    <row r="108" spans="2:41"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</row>
    <row r="109" spans="2:41"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</row>
    <row r="110" spans="2:41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</row>
    <row r="111" spans="2:41"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</row>
    <row r="112" spans="2:41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</row>
    <row r="113" spans="2:41"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</row>
    <row r="114" spans="2:41"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</row>
    <row r="115" spans="2:41"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</row>
    <row r="116" spans="2:41"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</row>
    <row r="117" spans="2:41"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</row>
    <row r="118" spans="2:41"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</row>
    <row r="119" spans="2:41"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</row>
    <row r="120" spans="2:41"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</row>
    <row r="121" spans="2:41"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</row>
    <row r="122" spans="2:41"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</row>
    <row r="123" spans="2:41"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</row>
    <row r="124" spans="2:41"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</row>
    <row r="125" spans="2:41"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</row>
    <row r="126" spans="2:41"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</row>
    <row r="127" spans="2:41"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</row>
    <row r="128" spans="2:41"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</row>
    <row r="129" spans="2:41"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</row>
    <row r="130" spans="2:41"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</row>
    <row r="131" spans="2:41"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</row>
    <row r="132" spans="2:41"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</row>
    <row r="133" spans="2:41"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</row>
    <row r="134" spans="2:41"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</row>
    <row r="135" spans="2:41"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</row>
    <row r="136" spans="2:41"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</row>
    <row r="137" spans="2:41"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</row>
    <row r="138" spans="2:41"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</row>
    <row r="139" spans="2:41"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</row>
    <row r="140" spans="2:41"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</row>
    <row r="141" spans="2:41"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</row>
    <row r="142" spans="2:41"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</row>
    <row r="143" spans="2:41"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</row>
    <row r="144" spans="2:41"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</row>
    <row r="145" spans="2:41"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</row>
  </sheetData>
  <sheetProtection sheet="1" objects="1" scenarios="1"/>
  <mergeCells count="12">
    <mergeCell ref="D27:O27"/>
    <mergeCell ref="E2:G2"/>
    <mergeCell ref="H2:M2"/>
    <mergeCell ref="D4:E4"/>
    <mergeCell ref="G4:M4"/>
    <mergeCell ref="D20:O20"/>
    <mergeCell ref="D21:O21"/>
    <mergeCell ref="D22:O22"/>
    <mergeCell ref="D23:O23"/>
    <mergeCell ref="D24:O24"/>
    <mergeCell ref="D25:O25"/>
    <mergeCell ref="D26:O26"/>
  </mergeCells>
  <printOptions horizontalCentered="1" verticalCentered="1"/>
  <pageMargins left="0.39370078740157483" right="0.55118110236220474" top="0.78740157480314965" bottom="0.78740157480314965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1:AO142"/>
  <sheetViews>
    <sheetView showGridLines="0" showRowColHeaders="0" showZeros="0" showOutlineSymbols="0" workbookViewId="0">
      <pane xSplit="2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A5" sqref="A5:A57"/>
    </sheetView>
  </sheetViews>
  <sheetFormatPr baseColWidth="10" defaultRowHeight="12.75"/>
  <cols>
    <col min="1" max="1" width="0" hidden="1" customWidth="1"/>
    <col min="2" max="2" width="3.7109375" style="33" customWidth="1"/>
    <col min="3" max="3" width="2.42578125" style="33" customWidth="1"/>
    <col min="4" max="4" width="4.7109375" style="33" customWidth="1"/>
    <col min="5" max="5" width="28.28515625" style="33" customWidth="1"/>
    <col min="6" max="6" width="0.85546875" style="33" customWidth="1"/>
    <col min="7" max="7" width="15.7109375" style="33" customWidth="1"/>
    <col min="8" max="8" width="0.85546875" style="33" customWidth="1"/>
    <col min="9" max="9" width="15.7109375" style="33" customWidth="1"/>
    <col min="10" max="10" width="0.85546875" style="33" customWidth="1"/>
    <col min="11" max="11" width="15.7109375" style="33" customWidth="1"/>
    <col min="12" max="12" width="0.85546875" style="33" customWidth="1"/>
    <col min="13" max="13" width="15.7109375" style="33" customWidth="1"/>
    <col min="14" max="14" width="0.85546875" style="33" customWidth="1"/>
    <col min="15" max="15" width="15.7109375" style="33" customWidth="1"/>
    <col min="16" max="16" width="2.42578125" style="33" customWidth="1"/>
    <col min="17" max="21" width="11.140625" style="33" customWidth="1"/>
    <col min="22" max="22" width="12.28515625" style="33" customWidth="1"/>
    <col min="23" max="30" width="11.42578125" style="33"/>
    <col min="31" max="31" width="3.7109375" style="33" customWidth="1"/>
    <col min="32" max="35" width="0" style="33" hidden="1" customWidth="1"/>
    <col min="36" max="36" width="4.140625" style="33" customWidth="1"/>
    <col min="37" max="41" width="11.42578125" style="33"/>
  </cols>
  <sheetData>
    <row r="1" spans="2:41" ht="5.0999999999999996" customHeight="1" thickBot="1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</row>
    <row r="2" spans="2:41" ht="24.75" customHeight="1" thickTop="1" thickBot="1">
      <c r="B2" s="149"/>
      <c r="C2" s="45"/>
      <c r="D2" s="83"/>
      <c r="E2" s="762" t="s">
        <v>271</v>
      </c>
      <c r="F2" s="762"/>
      <c r="G2" s="762"/>
      <c r="H2" s="766" t="s">
        <v>397</v>
      </c>
      <c r="I2" s="766"/>
      <c r="J2" s="766"/>
      <c r="K2" s="766"/>
      <c r="L2" s="766"/>
      <c r="M2" s="766"/>
      <c r="N2" s="234"/>
      <c r="O2" s="234"/>
      <c r="P2" s="55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</row>
    <row r="3" spans="2:41" ht="15" customHeight="1" thickTop="1" thickBot="1">
      <c r="B3" s="149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58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</row>
    <row r="4" spans="2:41" ht="15" customHeight="1" thickTop="1" thickBot="1">
      <c r="B4" s="149"/>
      <c r="C4" s="40"/>
      <c r="D4" s="759" t="s">
        <v>239</v>
      </c>
      <c r="E4" s="760"/>
      <c r="F4" s="56"/>
      <c r="G4" s="773" t="s">
        <v>385</v>
      </c>
      <c r="H4" s="774"/>
      <c r="I4" s="774"/>
      <c r="J4" s="774"/>
      <c r="K4" s="774"/>
      <c r="L4" s="774"/>
      <c r="M4" s="775"/>
      <c r="N4" s="41"/>
      <c r="O4" s="41"/>
      <c r="P4" s="41"/>
      <c r="Q4" s="158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</row>
    <row r="5" spans="2:41" ht="15" customHeight="1" thickTop="1" thickBot="1">
      <c r="B5" s="149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158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</row>
    <row r="6" spans="2:41" ht="20.100000000000001" customHeight="1" thickBot="1">
      <c r="B6" s="149"/>
      <c r="C6" s="40"/>
      <c r="D6" s="143"/>
      <c r="E6" s="306" t="s">
        <v>386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158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</row>
    <row r="7" spans="2:41" ht="20.100000000000001" customHeight="1">
      <c r="B7" s="149"/>
      <c r="C7" s="40"/>
      <c r="D7" s="346" t="s">
        <v>157</v>
      </c>
      <c r="E7" s="298" t="s">
        <v>393</v>
      </c>
      <c r="F7" s="101"/>
      <c r="G7" s="400"/>
      <c r="H7" s="41"/>
      <c r="I7" s="357" t="s">
        <v>392</v>
      </c>
      <c r="J7" s="41"/>
      <c r="K7" s="41"/>
      <c r="L7" s="41"/>
      <c r="M7" s="41"/>
      <c r="N7" s="41"/>
      <c r="O7" s="41"/>
      <c r="P7" s="41"/>
      <c r="Q7" s="15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</row>
    <row r="8" spans="2:41" ht="20.100000000000001" customHeight="1">
      <c r="B8" s="149"/>
      <c r="C8" s="40"/>
      <c r="D8" s="346" t="s">
        <v>158</v>
      </c>
      <c r="E8" s="298" t="s">
        <v>411</v>
      </c>
      <c r="F8" s="101"/>
      <c r="G8" s="378"/>
      <c r="H8" s="41"/>
      <c r="I8" s="357" t="s">
        <v>394</v>
      </c>
      <c r="J8" s="41"/>
      <c r="K8" s="41"/>
      <c r="L8" s="41"/>
      <c r="M8" s="41"/>
      <c r="N8" s="41"/>
      <c r="O8" s="41"/>
      <c r="P8" s="41"/>
      <c r="Q8" s="15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</row>
    <row r="9" spans="2:41" ht="20.100000000000001" customHeight="1">
      <c r="B9" s="149"/>
      <c r="C9" s="40"/>
      <c r="D9" s="346" t="s">
        <v>159</v>
      </c>
      <c r="E9" s="144" t="s">
        <v>409</v>
      </c>
      <c r="F9" s="41"/>
      <c r="G9" s="377"/>
      <c r="H9" s="41"/>
      <c r="I9" s="357" t="s">
        <v>376</v>
      </c>
      <c r="J9" s="41"/>
      <c r="K9" s="41"/>
      <c r="L9" s="41"/>
      <c r="M9" s="41"/>
      <c r="N9" s="41"/>
      <c r="O9" s="41"/>
      <c r="P9" s="41"/>
      <c r="Q9" s="15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</row>
    <row r="10" spans="2:41" ht="20.100000000000001" customHeight="1">
      <c r="B10" s="149"/>
      <c r="C10" s="40"/>
      <c r="D10" s="370" t="s">
        <v>172</v>
      </c>
      <c r="E10" s="371" t="s">
        <v>412</v>
      </c>
      <c r="F10" s="41"/>
      <c r="G10" s="377"/>
      <c r="H10" s="41"/>
      <c r="I10" s="357" t="s">
        <v>388</v>
      </c>
      <c r="J10" s="41"/>
      <c r="K10" s="41"/>
      <c r="L10" s="41"/>
      <c r="M10" s="41"/>
      <c r="N10" s="41"/>
      <c r="O10" s="41"/>
      <c r="P10" s="41"/>
      <c r="Q10" s="15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</row>
    <row r="11" spans="2:41" ht="20.100000000000001" customHeight="1" thickBot="1">
      <c r="B11" s="149"/>
      <c r="C11" s="40"/>
      <c r="D11" s="347" t="s">
        <v>335</v>
      </c>
      <c r="E11" s="145" t="s">
        <v>413</v>
      </c>
      <c r="F11" s="41"/>
      <c r="G11" s="379"/>
      <c r="H11" s="41"/>
      <c r="I11" s="357" t="s">
        <v>389</v>
      </c>
      <c r="J11" s="41"/>
      <c r="K11" s="41"/>
      <c r="L11" s="41"/>
      <c r="M11" s="41"/>
      <c r="N11" s="41"/>
      <c r="O11" s="41"/>
      <c r="P11" s="41"/>
      <c r="Q11" s="15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</row>
    <row r="12" spans="2:41" ht="15" customHeight="1" thickBot="1">
      <c r="B12" s="14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15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</row>
    <row r="13" spans="2:41" ht="15" customHeight="1" thickBot="1">
      <c r="B13" s="149"/>
      <c r="C13" s="40"/>
      <c r="D13" s="41"/>
      <c r="E13" s="41"/>
      <c r="F13" s="41"/>
      <c r="G13" s="383" t="s">
        <v>395</v>
      </c>
      <c r="H13" s="41"/>
      <c r="I13" s="383" t="s">
        <v>396</v>
      </c>
      <c r="J13" s="41"/>
      <c r="K13" s="41"/>
      <c r="L13" s="41"/>
      <c r="M13" s="41"/>
      <c r="N13" s="41"/>
      <c r="O13" s="41"/>
      <c r="P13" s="41"/>
      <c r="Q13" s="15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</row>
    <row r="14" spans="2:41" ht="20.100000000000001" customHeight="1" thickTop="1" thickBot="1">
      <c r="B14" s="149"/>
      <c r="C14" s="40"/>
      <c r="D14" s="118" t="s">
        <v>440</v>
      </c>
      <c r="E14" s="358" t="s">
        <v>398</v>
      </c>
      <c r="F14" s="41"/>
      <c r="G14" s="376">
        <f>calculos!$C$251</f>
        <v>0</v>
      </c>
      <c r="H14" s="41"/>
      <c r="I14" s="376">
        <f>calculos!$E$251</f>
        <v>0</v>
      </c>
      <c r="J14" s="41"/>
      <c r="K14" s="357" t="s">
        <v>399</v>
      </c>
      <c r="L14" s="41"/>
      <c r="M14" s="41"/>
      <c r="N14" s="41"/>
      <c r="O14" s="41"/>
      <c r="P14" s="41"/>
      <c r="Q14" s="15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</row>
    <row r="15" spans="2:41" s="33" customFormat="1" ht="5.0999999999999996" customHeight="1" thickTop="1" thickBot="1">
      <c r="B15" s="149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380"/>
      <c r="Q15" s="154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</row>
    <row r="16" spans="2:41" s="33" customFormat="1" ht="20.100000000000001" customHeight="1" thickTop="1" thickBot="1">
      <c r="B16" s="149"/>
      <c r="C16" s="40"/>
      <c r="D16" s="118" t="s">
        <v>441</v>
      </c>
      <c r="E16" s="358" t="s">
        <v>414</v>
      </c>
      <c r="F16" s="41"/>
      <c r="G16" s="376">
        <f>calculos!$C$250</f>
        <v>0</v>
      </c>
      <c r="H16" s="41"/>
      <c r="I16" s="376">
        <f>calculos!$E$250</f>
        <v>0</v>
      </c>
      <c r="J16" s="41"/>
      <c r="K16" s="357" t="s">
        <v>400</v>
      </c>
      <c r="L16" s="41"/>
      <c r="M16" s="41"/>
      <c r="N16" s="41"/>
      <c r="O16" s="41"/>
      <c r="P16" s="380"/>
      <c r="Q16" s="154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</row>
    <row r="17" spans="2:41" s="33" customFormat="1" ht="5.0999999999999996" customHeight="1" thickTop="1" thickBot="1">
      <c r="B17" s="14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380"/>
      <c r="Q17" s="154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</row>
    <row r="18" spans="2:41" s="33" customFormat="1" ht="20.100000000000001" customHeight="1" thickTop="1" thickBot="1">
      <c r="B18" s="149"/>
      <c r="C18" s="40"/>
      <c r="D18" s="118" t="s">
        <v>439</v>
      </c>
      <c r="E18" s="119" t="s">
        <v>402</v>
      </c>
      <c r="F18" s="41"/>
      <c r="G18" s="399">
        <f>calculos!$D$252</f>
        <v>0</v>
      </c>
      <c r="H18" s="41"/>
      <c r="I18" s="357" t="s">
        <v>401</v>
      </c>
      <c r="J18" s="41"/>
      <c r="K18" s="41"/>
      <c r="L18" s="41"/>
      <c r="M18" s="41"/>
      <c r="N18" s="41"/>
      <c r="O18" s="41"/>
      <c r="P18" s="380"/>
      <c r="Q18" s="154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</row>
    <row r="19" spans="2:41" s="33" customFormat="1" ht="24.95" customHeight="1" thickTop="1">
      <c r="B19" s="149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381"/>
      <c r="Q19" s="154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</row>
    <row r="20" spans="2:41">
      <c r="B20" s="149"/>
      <c r="C20" s="349"/>
      <c r="D20" s="350" t="s">
        <v>320</v>
      </c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1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</row>
    <row r="21" spans="2:41">
      <c r="B21" s="149"/>
      <c r="C21" s="352"/>
      <c r="D21" s="776"/>
      <c r="E21" s="776"/>
      <c r="F21" s="776"/>
      <c r="G21" s="776"/>
      <c r="H21" s="776"/>
      <c r="I21" s="776"/>
      <c r="J21" s="776"/>
      <c r="K21" s="776"/>
      <c r="L21" s="776"/>
      <c r="M21" s="776"/>
      <c r="N21" s="776"/>
      <c r="O21" s="776"/>
      <c r="P21" s="353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</row>
    <row r="22" spans="2:41">
      <c r="B22" s="149"/>
      <c r="C22" s="352"/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N22" s="772"/>
      <c r="O22" s="772"/>
      <c r="P22" s="353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</row>
    <row r="23" spans="2:41">
      <c r="B23" s="149"/>
      <c r="C23" s="352"/>
      <c r="D23" s="772"/>
      <c r="E23" s="772"/>
      <c r="F23" s="772"/>
      <c r="G23" s="772"/>
      <c r="H23" s="772"/>
      <c r="I23" s="772"/>
      <c r="J23" s="772"/>
      <c r="K23" s="772"/>
      <c r="L23" s="772"/>
      <c r="M23" s="772"/>
      <c r="N23" s="772"/>
      <c r="O23" s="772"/>
      <c r="P23" s="353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</row>
    <row r="24" spans="2:41">
      <c r="B24" s="149"/>
      <c r="C24" s="352"/>
      <c r="D24" s="772"/>
      <c r="E24" s="772"/>
      <c r="F24" s="772"/>
      <c r="G24" s="772"/>
      <c r="H24" s="772"/>
      <c r="I24" s="772"/>
      <c r="J24" s="772"/>
      <c r="K24" s="772"/>
      <c r="L24" s="772"/>
      <c r="M24" s="772"/>
      <c r="N24" s="772"/>
      <c r="O24" s="772"/>
      <c r="P24" s="353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</row>
    <row r="25" spans="2:41">
      <c r="B25" s="149"/>
      <c r="C25" s="352"/>
      <c r="D25" s="772"/>
      <c r="E25" s="772"/>
      <c r="F25" s="772"/>
      <c r="G25" s="772"/>
      <c r="H25" s="772"/>
      <c r="I25" s="772"/>
      <c r="J25" s="772"/>
      <c r="K25" s="772"/>
      <c r="L25" s="772"/>
      <c r="M25" s="772"/>
      <c r="N25" s="772"/>
      <c r="O25" s="772"/>
      <c r="P25" s="353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</row>
    <row r="26" spans="2:41">
      <c r="B26" s="149"/>
      <c r="C26" s="352"/>
      <c r="D26" s="772"/>
      <c r="E26" s="772"/>
      <c r="F26" s="772"/>
      <c r="G26" s="772"/>
      <c r="H26" s="772"/>
      <c r="I26" s="772"/>
      <c r="J26" s="772"/>
      <c r="K26" s="772"/>
      <c r="L26" s="772"/>
      <c r="M26" s="772"/>
      <c r="N26" s="772"/>
      <c r="O26" s="772"/>
      <c r="P26" s="353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</row>
    <row r="27" spans="2:41">
      <c r="B27" s="149"/>
      <c r="C27" s="352"/>
      <c r="D27" s="772"/>
      <c r="E27" s="772"/>
      <c r="F27" s="772"/>
      <c r="G27" s="772"/>
      <c r="H27" s="772"/>
      <c r="I27" s="772"/>
      <c r="J27" s="772"/>
      <c r="K27" s="772"/>
      <c r="L27" s="772"/>
      <c r="M27" s="772"/>
      <c r="N27" s="772"/>
      <c r="O27" s="772"/>
      <c r="P27" s="353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</row>
    <row r="28" spans="2:41">
      <c r="B28" s="149"/>
      <c r="C28" s="352"/>
      <c r="D28" s="772"/>
      <c r="E28" s="772"/>
      <c r="F28" s="772"/>
      <c r="G28" s="772"/>
      <c r="H28" s="772"/>
      <c r="I28" s="772"/>
      <c r="J28" s="772"/>
      <c r="K28" s="772"/>
      <c r="L28" s="772"/>
      <c r="M28" s="772"/>
      <c r="N28" s="772"/>
      <c r="O28" s="772"/>
      <c r="P28" s="353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</row>
    <row r="29" spans="2:41">
      <c r="B29" s="149"/>
      <c r="C29" s="352"/>
      <c r="D29" s="772"/>
      <c r="E29" s="772"/>
      <c r="F29" s="772"/>
      <c r="G29" s="772"/>
      <c r="H29" s="772"/>
      <c r="I29" s="772"/>
      <c r="J29" s="772"/>
      <c r="K29" s="772"/>
      <c r="L29" s="772"/>
      <c r="M29" s="772"/>
      <c r="N29" s="772"/>
      <c r="O29" s="772"/>
      <c r="P29" s="353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</row>
    <row r="30" spans="2:41">
      <c r="B30" s="149"/>
      <c r="C30" s="354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6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</row>
    <row r="31" spans="2:41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</row>
    <row r="32" spans="2:41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</row>
    <row r="33" spans="2:41"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</row>
    <row r="34" spans="2:41" ht="5.0999999999999996" customHeight="1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</row>
    <row r="35" spans="2:41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</row>
    <row r="36" spans="2:41"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</row>
    <row r="37" spans="2:41"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</row>
    <row r="38" spans="2:41"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</row>
    <row r="39" spans="2:41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</row>
    <row r="40" spans="2:41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</row>
    <row r="41" spans="2:41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</row>
    <row r="42" spans="2:41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</row>
    <row r="43" spans="2:41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</row>
    <row r="44" spans="2:41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</row>
    <row r="45" spans="2:41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</row>
    <row r="46" spans="2:41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</row>
    <row r="47" spans="2:41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</row>
    <row r="48" spans="2:41"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</row>
    <row r="49" spans="2:41"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</row>
    <row r="50" spans="2:41"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</row>
    <row r="51" spans="2:41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</row>
    <row r="52" spans="2:41"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</row>
    <row r="53" spans="2:41"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</row>
    <row r="54" spans="2:41"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</row>
    <row r="55" spans="2:41"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</row>
    <row r="56" spans="2:41"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</row>
    <row r="57" spans="2:41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</row>
    <row r="58" spans="2:41"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</row>
    <row r="59" spans="2:41"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</row>
    <row r="60" spans="2:41"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</row>
    <row r="61" spans="2:41"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</row>
    <row r="62" spans="2:41"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</row>
    <row r="63" spans="2:41"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</row>
    <row r="64" spans="2:41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</row>
    <row r="65" spans="2:41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</row>
    <row r="66" spans="2:41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</row>
    <row r="67" spans="2:41"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</row>
    <row r="68" spans="2:41"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</row>
    <row r="69" spans="2:41"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</row>
    <row r="70" spans="2:41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</row>
    <row r="71" spans="2:41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</row>
    <row r="72" spans="2:41"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</row>
    <row r="73" spans="2:41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</row>
    <row r="74" spans="2:41"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</row>
    <row r="75" spans="2:41"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</row>
    <row r="76" spans="2:41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</row>
    <row r="77" spans="2:41"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</row>
    <row r="78" spans="2:41"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</row>
    <row r="79" spans="2:41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</row>
    <row r="80" spans="2:41"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</row>
    <row r="81" spans="2:41"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</row>
    <row r="82" spans="2:41"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</row>
    <row r="83" spans="2:41"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</row>
    <row r="84" spans="2:41"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</row>
    <row r="85" spans="2:41"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</row>
    <row r="86" spans="2:41"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</row>
    <row r="87" spans="2:41"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</row>
    <row r="88" spans="2:41"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</row>
    <row r="89" spans="2:41"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</row>
    <row r="90" spans="2:41"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</row>
    <row r="91" spans="2:41"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</row>
    <row r="92" spans="2:41"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</row>
    <row r="93" spans="2:41"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</row>
    <row r="94" spans="2:41"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</row>
    <row r="95" spans="2:41"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</row>
    <row r="96" spans="2:41"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</row>
    <row r="97" spans="2:41"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</row>
    <row r="98" spans="2:41"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</row>
    <row r="99" spans="2:41"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</row>
    <row r="100" spans="2:41"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</row>
    <row r="101" spans="2:41"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</row>
    <row r="102" spans="2:41"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</row>
    <row r="103" spans="2:41"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</row>
    <row r="104" spans="2:41"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</row>
    <row r="105" spans="2:41"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</row>
    <row r="106" spans="2:41"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</row>
    <row r="107" spans="2:41"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</row>
    <row r="108" spans="2:41"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</row>
    <row r="109" spans="2:41"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</row>
    <row r="110" spans="2:41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</row>
    <row r="111" spans="2:41"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</row>
    <row r="112" spans="2:41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</row>
    <row r="113" spans="2:41"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</row>
    <row r="114" spans="2:41"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</row>
    <row r="115" spans="2:41"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</row>
    <row r="116" spans="2:41"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</row>
    <row r="117" spans="2:41"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</row>
    <row r="118" spans="2:41"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</row>
    <row r="119" spans="2:41"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</row>
    <row r="120" spans="2:41"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</row>
    <row r="121" spans="2:41"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</row>
    <row r="122" spans="2:41"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</row>
    <row r="123" spans="2:41"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</row>
    <row r="124" spans="2:41"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</row>
    <row r="125" spans="2:41"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</row>
    <row r="126" spans="2:41"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</row>
    <row r="127" spans="2:41"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</row>
    <row r="128" spans="2:41"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</row>
    <row r="129" spans="2:41"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</row>
    <row r="130" spans="2:41"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</row>
    <row r="131" spans="2:41"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</row>
    <row r="132" spans="2:41"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</row>
    <row r="133" spans="2:41"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</row>
    <row r="134" spans="2:41"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</row>
    <row r="135" spans="2:41"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</row>
    <row r="136" spans="2:41"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</row>
    <row r="137" spans="2:41"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</row>
    <row r="138" spans="2:41"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</row>
    <row r="139" spans="2:41"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</row>
    <row r="140" spans="2:41"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</row>
    <row r="141" spans="2:41"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</row>
    <row r="142" spans="2:41"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</row>
  </sheetData>
  <sheetProtection sheet="1" objects="1" scenarios="1"/>
  <mergeCells count="13">
    <mergeCell ref="D22:O22"/>
    <mergeCell ref="E2:G2"/>
    <mergeCell ref="H2:M2"/>
    <mergeCell ref="D4:E4"/>
    <mergeCell ref="G4:M4"/>
    <mergeCell ref="D21:O21"/>
    <mergeCell ref="D29:O29"/>
    <mergeCell ref="D28:O28"/>
    <mergeCell ref="D23:O23"/>
    <mergeCell ref="D24:O24"/>
    <mergeCell ref="D25:O25"/>
    <mergeCell ref="D26:O26"/>
    <mergeCell ref="D27:O27"/>
  </mergeCells>
  <dataValidations count="1">
    <dataValidation type="list" allowBlank="1" showInputMessage="1" showErrorMessage="1" sqref="G10">
      <formula1>PEPITO</formula1>
    </dataValidation>
  </dataValidations>
  <printOptions horizontalCentered="1" verticalCentered="1"/>
  <pageMargins left="0.39370078740157483" right="0.55118110236220474" top="0.78740157480314965" bottom="0.78740157480314965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1:AO142"/>
  <sheetViews>
    <sheetView showGridLines="0" showRowColHeaders="0" showZeros="0" showOutlineSymbols="0" workbookViewId="0">
      <pane xSplit="2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A5" sqref="A5:A65"/>
    </sheetView>
  </sheetViews>
  <sheetFormatPr baseColWidth="10" defaultRowHeight="12.75"/>
  <cols>
    <col min="1" max="1" width="0" hidden="1" customWidth="1"/>
    <col min="2" max="2" width="3.7109375" style="33" customWidth="1"/>
    <col min="3" max="3" width="2.42578125" style="33" customWidth="1"/>
    <col min="4" max="4" width="4.7109375" style="33" customWidth="1"/>
    <col min="5" max="5" width="28.28515625" style="33" customWidth="1"/>
    <col min="6" max="6" width="0.85546875" style="33" customWidth="1"/>
    <col min="7" max="7" width="15.7109375" style="33" customWidth="1"/>
    <col min="8" max="8" width="0.85546875" style="33" customWidth="1"/>
    <col min="9" max="9" width="15.7109375" style="33" customWidth="1"/>
    <col min="10" max="10" width="0.85546875" style="33" customWidth="1"/>
    <col min="11" max="11" width="15.7109375" style="33" customWidth="1"/>
    <col min="12" max="12" width="0.85546875" style="33" customWidth="1"/>
    <col min="13" max="13" width="15.7109375" style="33" customWidth="1"/>
    <col min="14" max="14" width="0.85546875" style="33" customWidth="1"/>
    <col min="15" max="15" width="15.7109375" style="33" customWidth="1"/>
    <col min="16" max="16" width="2.42578125" style="33" customWidth="1"/>
    <col min="17" max="21" width="11.140625" style="33" customWidth="1"/>
    <col min="22" max="22" width="12.28515625" style="33" customWidth="1"/>
    <col min="23" max="30" width="11.42578125" style="33"/>
    <col min="31" max="31" width="3.7109375" style="33" customWidth="1"/>
    <col min="32" max="35" width="0" style="33" hidden="1" customWidth="1"/>
    <col min="36" max="36" width="4.140625" style="33" customWidth="1"/>
    <col min="37" max="41" width="11.42578125" style="33"/>
  </cols>
  <sheetData>
    <row r="1" spans="2:41" ht="5.0999999999999996" customHeight="1" thickBot="1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</row>
    <row r="2" spans="2:41" ht="24.75" customHeight="1" thickTop="1" thickBot="1">
      <c r="B2" s="149"/>
      <c r="C2" s="45"/>
      <c r="D2" s="83"/>
      <c r="E2" s="762" t="s">
        <v>271</v>
      </c>
      <c r="F2" s="762"/>
      <c r="G2" s="762"/>
      <c r="H2" s="761" t="s">
        <v>458</v>
      </c>
      <c r="I2" s="761"/>
      <c r="J2" s="761"/>
      <c r="K2" s="761"/>
      <c r="L2" s="761"/>
      <c r="M2" s="761"/>
      <c r="N2" s="234"/>
      <c r="O2" s="234"/>
      <c r="P2" s="55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</row>
    <row r="3" spans="2:41" ht="15" customHeight="1" thickTop="1" thickBot="1">
      <c r="B3" s="149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58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</row>
    <row r="4" spans="2:41" ht="15" customHeight="1" thickTop="1" thickBot="1">
      <c r="B4" s="149"/>
      <c r="C4" s="40"/>
      <c r="D4" s="759" t="s">
        <v>239</v>
      </c>
      <c r="E4" s="760"/>
      <c r="F4" s="56"/>
      <c r="G4" s="773" t="s">
        <v>525</v>
      </c>
      <c r="H4" s="774"/>
      <c r="I4" s="774"/>
      <c r="J4" s="774"/>
      <c r="K4" s="774"/>
      <c r="L4" s="774"/>
      <c r="M4" s="775"/>
      <c r="N4" s="41"/>
      <c r="O4" s="41"/>
      <c r="P4" s="41"/>
      <c r="Q4" s="158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</row>
    <row r="5" spans="2:41" ht="15" customHeight="1" thickTop="1">
      <c r="B5" s="149"/>
      <c r="C5" s="40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41"/>
      <c r="O5" s="41"/>
      <c r="P5" s="41"/>
      <c r="Q5" s="158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</row>
    <row r="6" spans="2:41" ht="15" customHeight="1" thickBot="1">
      <c r="B6" s="149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158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</row>
    <row r="7" spans="2:41" ht="20.100000000000001" customHeight="1" thickBot="1">
      <c r="B7" s="149"/>
      <c r="C7" s="40"/>
      <c r="D7" s="143"/>
      <c r="E7" s="306" t="s">
        <v>386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15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</row>
    <row r="8" spans="2:41" ht="20.100000000000001" customHeight="1">
      <c r="B8" s="149"/>
      <c r="C8" s="40"/>
      <c r="D8" s="346" t="s">
        <v>157</v>
      </c>
      <c r="E8" s="298" t="s">
        <v>408</v>
      </c>
      <c r="F8" s="101"/>
      <c r="G8" s="400"/>
      <c r="H8" s="41"/>
      <c r="I8" s="357" t="s">
        <v>375</v>
      </c>
      <c r="J8" s="41"/>
      <c r="K8" s="41"/>
      <c r="L8" s="41"/>
      <c r="M8" s="41"/>
      <c r="N8" s="41"/>
      <c r="O8" s="41"/>
      <c r="P8" s="41"/>
      <c r="Q8" s="15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</row>
    <row r="9" spans="2:41" ht="20.100000000000001" customHeight="1">
      <c r="B9" s="149"/>
      <c r="C9" s="40"/>
      <c r="D9" s="346" t="s">
        <v>158</v>
      </c>
      <c r="E9" s="144" t="s">
        <v>409</v>
      </c>
      <c r="F9" s="41"/>
      <c r="G9" s="377"/>
      <c r="H9" s="41"/>
      <c r="I9" s="357" t="s">
        <v>524</v>
      </c>
      <c r="J9" s="41"/>
      <c r="K9" s="41"/>
      <c r="L9" s="41"/>
      <c r="M9" s="41"/>
      <c r="N9" s="41"/>
      <c r="O9" s="41"/>
      <c r="P9" s="41"/>
      <c r="Q9" s="15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</row>
    <row r="10" spans="2:41" ht="20.100000000000001" customHeight="1" thickBot="1">
      <c r="B10" s="149"/>
      <c r="C10" s="40"/>
      <c r="D10" s="347" t="s">
        <v>159</v>
      </c>
      <c r="E10" s="145" t="s">
        <v>410</v>
      </c>
      <c r="F10" s="41"/>
      <c r="G10" s="375"/>
      <c r="H10" s="41"/>
      <c r="I10" s="357" t="s">
        <v>528</v>
      </c>
      <c r="J10" s="41"/>
      <c r="K10" s="41"/>
      <c r="L10" s="41"/>
      <c r="M10" s="41"/>
      <c r="N10" s="41"/>
      <c r="O10" s="41"/>
      <c r="P10" s="41"/>
      <c r="Q10" s="15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</row>
    <row r="11" spans="2:41" ht="15" customHeight="1" thickBot="1">
      <c r="B11" s="14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15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</row>
    <row r="12" spans="2:41" ht="20.100000000000001" customHeight="1" thickTop="1" thickBot="1">
      <c r="B12" s="149"/>
      <c r="C12" s="40"/>
      <c r="D12" s="118" t="s">
        <v>438</v>
      </c>
      <c r="E12" s="358" t="s">
        <v>407</v>
      </c>
      <c r="F12" s="41"/>
      <c r="G12" s="376">
        <f>calculos!$C$241</f>
        <v>0</v>
      </c>
      <c r="H12" s="41"/>
      <c r="I12" s="361" t="s">
        <v>459</v>
      </c>
      <c r="J12" s="41"/>
      <c r="K12" s="41"/>
      <c r="L12" s="41"/>
      <c r="M12" s="41"/>
      <c r="N12" s="41"/>
      <c r="O12" s="41"/>
      <c r="P12" s="41"/>
      <c r="Q12" s="15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</row>
    <row r="13" spans="2:41" s="33" customFormat="1" ht="24.95" customHeight="1" thickTop="1">
      <c r="B13" s="149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15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</row>
    <row r="14" spans="2:41">
      <c r="B14" s="149"/>
      <c r="C14" s="349"/>
      <c r="D14" s="350" t="s">
        <v>320</v>
      </c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1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</row>
    <row r="15" spans="2:41">
      <c r="B15" s="149"/>
      <c r="C15" s="352"/>
      <c r="D15" s="776"/>
      <c r="E15" s="776"/>
      <c r="F15" s="776"/>
      <c r="G15" s="776"/>
      <c r="H15" s="776"/>
      <c r="I15" s="776"/>
      <c r="J15" s="776"/>
      <c r="K15" s="776"/>
      <c r="L15" s="776"/>
      <c r="M15" s="776"/>
      <c r="N15" s="776"/>
      <c r="O15" s="776"/>
      <c r="P15" s="353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</row>
    <row r="16" spans="2:41">
      <c r="B16" s="149"/>
      <c r="C16" s="352"/>
      <c r="D16" s="772"/>
      <c r="E16" s="772"/>
      <c r="F16" s="772"/>
      <c r="G16" s="772"/>
      <c r="H16" s="772"/>
      <c r="I16" s="772"/>
      <c r="J16" s="772"/>
      <c r="K16" s="772"/>
      <c r="L16" s="772"/>
      <c r="M16" s="772"/>
      <c r="N16" s="772"/>
      <c r="O16" s="772"/>
      <c r="P16" s="353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</row>
    <row r="17" spans="2:41">
      <c r="B17" s="149"/>
      <c r="C17" s="352"/>
      <c r="D17" s="772"/>
      <c r="E17" s="772"/>
      <c r="F17" s="772"/>
      <c r="G17" s="772"/>
      <c r="H17" s="772"/>
      <c r="I17" s="772"/>
      <c r="J17" s="772"/>
      <c r="K17" s="772"/>
      <c r="L17" s="772"/>
      <c r="M17" s="772"/>
      <c r="N17" s="772"/>
      <c r="O17" s="772"/>
      <c r="P17" s="353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</row>
    <row r="18" spans="2:41">
      <c r="B18" s="149"/>
      <c r="C18" s="352"/>
      <c r="D18" s="772"/>
      <c r="E18" s="772"/>
      <c r="F18" s="772"/>
      <c r="G18" s="772"/>
      <c r="H18" s="772"/>
      <c r="I18" s="772"/>
      <c r="J18" s="772"/>
      <c r="K18" s="772"/>
      <c r="L18" s="772"/>
      <c r="M18" s="772"/>
      <c r="N18" s="772"/>
      <c r="O18" s="772"/>
      <c r="P18" s="353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</row>
    <row r="19" spans="2:41">
      <c r="B19" s="149"/>
      <c r="C19" s="352"/>
      <c r="D19" s="772"/>
      <c r="E19" s="772"/>
      <c r="F19" s="772"/>
      <c r="G19" s="772"/>
      <c r="H19" s="772"/>
      <c r="I19" s="772"/>
      <c r="J19" s="772"/>
      <c r="K19" s="772"/>
      <c r="L19" s="772"/>
      <c r="M19" s="772"/>
      <c r="N19" s="772"/>
      <c r="O19" s="772"/>
      <c r="P19" s="353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</row>
    <row r="20" spans="2:41">
      <c r="B20" s="149"/>
      <c r="C20" s="352"/>
      <c r="D20" s="772"/>
      <c r="E20" s="772"/>
      <c r="F20" s="772"/>
      <c r="G20" s="772"/>
      <c r="H20" s="772"/>
      <c r="I20" s="772"/>
      <c r="J20" s="772"/>
      <c r="K20" s="772"/>
      <c r="L20" s="772"/>
      <c r="M20" s="772"/>
      <c r="N20" s="772"/>
      <c r="O20" s="772"/>
      <c r="P20" s="353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</row>
    <row r="21" spans="2:41">
      <c r="B21" s="149"/>
      <c r="C21" s="352"/>
      <c r="D21" s="772"/>
      <c r="E21" s="772"/>
      <c r="F21" s="772"/>
      <c r="G21" s="772"/>
      <c r="H21" s="772"/>
      <c r="I21" s="772"/>
      <c r="J21" s="772"/>
      <c r="K21" s="772"/>
      <c r="L21" s="772"/>
      <c r="M21" s="772"/>
      <c r="N21" s="772"/>
      <c r="O21" s="772"/>
      <c r="P21" s="353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</row>
    <row r="22" spans="2:41">
      <c r="B22" s="149"/>
      <c r="C22" s="352"/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N22" s="772"/>
      <c r="O22" s="772"/>
      <c r="P22" s="353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</row>
    <row r="23" spans="2:41">
      <c r="B23" s="149"/>
      <c r="C23" s="352"/>
      <c r="D23" s="772"/>
      <c r="E23" s="772"/>
      <c r="F23" s="772"/>
      <c r="G23" s="772"/>
      <c r="H23" s="772"/>
      <c r="I23" s="772"/>
      <c r="J23" s="772"/>
      <c r="K23" s="772"/>
      <c r="L23" s="772"/>
      <c r="M23" s="772"/>
      <c r="N23" s="772"/>
      <c r="O23" s="772"/>
      <c r="P23" s="353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</row>
    <row r="24" spans="2:41">
      <c r="B24" s="149"/>
      <c r="C24" s="352"/>
      <c r="D24" s="772"/>
      <c r="E24" s="772"/>
      <c r="F24" s="772"/>
      <c r="G24" s="772"/>
      <c r="H24" s="772"/>
      <c r="I24" s="772"/>
      <c r="J24" s="772"/>
      <c r="K24" s="772"/>
      <c r="L24" s="772"/>
      <c r="M24" s="772"/>
      <c r="N24" s="772"/>
      <c r="O24" s="772"/>
      <c r="P24" s="353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</row>
    <row r="25" spans="2:41">
      <c r="B25" s="149"/>
      <c r="C25" s="352"/>
      <c r="D25" s="772"/>
      <c r="E25" s="772"/>
      <c r="F25" s="772"/>
      <c r="G25" s="772"/>
      <c r="H25" s="772"/>
      <c r="I25" s="772"/>
      <c r="J25" s="772"/>
      <c r="K25" s="772"/>
      <c r="L25" s="772"/>
      <c r="M25" s="772"/>
      <c r="N25" s="772"/>
      <c r="O25" s="772"/>
      <c r="P25" s="353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</row>
    <row r="26" spans="2:41">
      <c r="B26" s="149"/>
      <c r="C26" s="352"/>
      <c r="D26" s="772"/>
      <c r="E26" s="772"/>
      <c r="F26" s="772"/>
      <c r="G26" s="772"/>
      <c r="H26" s="772"/>
      <c r="I26" s="772"/>
      <c r="J26" s="772"/>
      <c r="K26" s="772"/>
      <c r="L26" s="772"/>
      <c r="M26" s="772"/>
      <c r="N26" s="772"/>
      <c r="O26" s="772"/>
      <c r="P26" s="353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</row>
    <row r="27" spans="2:41">
      <c r="B27" s="149"/>
      <c r="C27" s="352"/>
      <c r="D27" s="772"/>
      <c r="E27" s="772"/>
      <c r="F27" s="772"/>
      <c r="G27" s="772"/>
      <c r="H27" s="772"/>
      <c r="I27" s="772"/>
      <c r="J27" s="772"/>
      <c r="K27" s="772"/>
      <c r="L27" s="772"/>
      <c r="M27" s="772"/>
      <c r="N27" s="772"/>
      <c r="O27" s="772"/>
      <c r="P27" s="353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</row>
    <row r="28" spans="2:41">
      <c r="B28" s="149"/>
      <c r="C28" s="352"/>
      <c r="D28" s="772"/>
      <c r="E28" s="772"/>
      <c r="F28" s="772"/>
      <c r="G28" s="772"/>
      <c r="H28" s="772"/>
      <c r="I28" s="772"/>
      <c r="J28" s="772"/>
      <c r="K28" s="772"/>
      <c r="L28" s="772"/>
      <c r="M28" s="772"/>
      <c r="N28" s="772"/>
      <c r="O28" s="772"/>
      <c r="P28" s="353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</row>
    <row r="29" spans="2:41">
      <c r="B29" s="149"/>
      <c r="C29" s="352"/>
      <c r="D29" s="772"/>
      <c r="E29" s="772"/>
      <c r="F29" s="772"/>
      <c r="G29" s="772"/>
      <c r="H29" s="772"/>
      <c r="I29" s="772"/>
      <c r="J29" s="772"/>
      <c r="K29" s="772"/>
      <c r="L29" s="772"/>
      <c r="M29" s="772"/>
      <c r="N29" s="772"/>
      <c r="O29" s="772"/>
      <c r="P29" s="353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</row>
    <row r="30" spans="2:41">
      <c r="B30" s="149"/>
      <c r="C30" s="354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6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</row>
    <row r="31" spans="2:41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</row>
    <row r="32" spans="2:41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</row>
    <row r="33" spans="2:41"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</row>
    <row r="34" spans="2:41" ht="5.0999999999999996" customHeight="1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</row>
    <row r="35" spans="2:41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</row>
    <row r="36" spans="2:41"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</row>
    <row r="37" spans="2:41"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</row>
    <row r="38" spans="2:41"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</row>
    <row r="39" spans="2:41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</row>
    <row r="40" spans="2:41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</row>
    <row r="41" spans="2:41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</row>
    <row r="42" spans="2:41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</row>
    <row r="43" spans="2:41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</row>
    <row r="44" spans="2:41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</row>
    <row r="45" spans="2:41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</row>
    <row r="46" spans="2:41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</row>
    <row r="47" spans="2:41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</row>
    <row r="48" spans="2:41"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</row>
    <row r="49" spans="2:41"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</row>
    <row r="50" spans="2:41"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</row>
    <row r="51" spans="2:41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</row>
    <row r="52" spans="2:41"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</row>
    <row r="53" spans="2:41"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</row>
    <row r="54" spans="2:41"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</row>
    <row r="55" spans="2:41"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</row>
    <row r="56" spans="2:41"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</row>
    <row r="57" spans="2:41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</row>
    <row r="58" spans="2:41"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</row>
    <row r="59" spans="2:41"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</row>
    <row r="60" spans="2:41"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</row>
    <row r="61" spans="2:41"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</row>
    <row r="62" spans="2:41"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</row>
    <row r="63" spans="2:41"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</row>
    <row r="64" spans="2:41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</row>
    <row r="65" spans="2:41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</row>
    <row r="66" spans="2:41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</row>
    <row r="67" spans="2:41"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</row>
    <row r="68" spans="2:41"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</row>
    <row r="69" spans="2:41"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</row>
    <row r="70" spans="2:41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</row>
    <row r="71" spans="2:41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</row>
    <row r="72" spans="2:41"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</row>
    <row r="73" spans="2:41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</row>
    <row r="74" spans="2:41"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</row>
    <row r="75" spans="2:41"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</row>
    <row r="76" spans="2:41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</row>
    <row r="77" spans="2:41"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</row>
    <row r="78" spans="2:41"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</row>
    <row r="79" spans="2:41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</row>
    <row r="80" spans="2:41"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</row>
    <row r="81" spans="2:41"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</row>
    <row r="82" spans="2:41"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</row>
    <row r="83" spans="2:41"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</row>
    <row r="84" spans="2:41"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</row>
    <row r="85" spans="2:41"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</row>
    <row r="86" spans="2:41"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</row>
    <row r="87" spans="2:41"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</row>
    <row r="88" spans="2:41"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</row>
    <row r="89" spans="2:41"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</row>
    <row r="90" spans="2:41"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</row>
    <row r="91" spans="2:41"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</row>
    <row r="92" spans="2:41"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</row>
    <row r="93" spans="2:41"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</row>
    <row r="94" spans="2:41"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</row>
    <row r="95" spans="2:41"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</row>
    <row r="96" spans="2:41"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</row>
    <row r="97" spans="2:41"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</row>
    <row r="98" spans="2:41"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</row>
    <row r="99" spans="2:41"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</row>
    <row r="100" spans="2:41"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</row>
    <row r="101" spans="2:41"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</row>
    <row r="102" spans="2:41"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</row>
    <row r="103" spans="2:41"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</row>
    <row r="104" spans="2:41"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</row>
    <row r="105" spans="2:41"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</row>
    <row r="106" spans="2:41"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</row>
    <row r="107" spans="2:41"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</row>
    <row r="108" spans="2:41"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</row>
    <row r="109" spans="2:41"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</row>
    <row r="110" spans="2:41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</row>
    <row r="111" spans="2:41"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</row>
    <row r="112" spans="2:41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</row>
    <row r="113" spans="2:41"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</row>
    <row r="114" spans="2:41"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</row>
    <row r="115" spans="2:41"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</row>
    <row r="116" spans="2:41"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</row>
    <row r="117" spans="2:41"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</row>
    <row r="118" spans="2:41"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</row>
    <row r="119" spans="2:41"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</row>
    <row r="120" spans="2:41"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</row>
    <row r="121" spans="2:41"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</row>
    <row r="122" spans="2:41"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</row>
    <row r="123" spans="2:41"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</row>
    <row r="124" spans="2:41"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</row>
    <row r="125" spans="2:41"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</row>
    <row r="126" spans="2:41"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</row>
    <row r="127" spans="2:41"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</row>
    <row r="128" spans="2:41"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</row>
    <row r="129" spans="2:41"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</row>
    <row r="130" spans="2:41"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</row>
    <row r="131" spans="2:41"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</row>
    <row r="132" spans="2:41"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</row>
    <row r="133" spans="2:41"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</row>
    <row r="134" spans="2:41"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</row>
    <row r="135" spans="2:41"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</row>
    <row r="136" spans="2:41"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</row>
    <row r="137" spans="2:41"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</row>
    <row r="138" spans="2:41"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</row>
    <row r="139" spans="2:41"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</row>
    <row r="140" spans="2:41"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</row>
    <row r="141" spans="2:41"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</row>
    <row r="142" spans="2:41"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</row>
  </sheetData>
  <sheetProtection sheet="1" objects="1" scenarios="1"/>
  <mergeCells count="19">
    <mergeCell ref="D22:O22"/>
    <mergeCell ref="E2:G2"/>
    <mergeCell ref="H2:M2"/>
    <mergeCell ref="D4:E4"/>
    <mergeCell ref="G4:M4"/>
    <mergeCell ref="D15:O15"/>
    <mergeCell ref="D16:O16"/>
    <mergeCell ref="D17:O17"/>
    <mergeCell ref="D18:O18"/>
    <mergeCell ref="D19:O19"/>
    <mergeCell ref="D20:O20"/>
    <mergeCell ref="D21:O21"/>
    <mergeCell ref="D29:O29"/>
    <mergeCell ref="D23:O23"/>
    <mergeCell ref="D24:O24"/>
    <mergeCell ref="D25:O25"/>
    <mergeCell ref="D26:O26"/>
    <mergeCell ref="D27:O27"/>
    <mergeCell ref="D28:O28"/>
  </mergeCells>
  <dataValidations count="1">
    <dataValidation type="whole" allowBlank="1" showInputMessage="1" showErrorMessage="1" errorTitle=" LO LAMENTO" error="PON UN NÚMERO o no funcionará" sqref="G10">
      <formula1>1</formula1>
      <formula2>12000</formula2>
    </dataValidation>
  </dataValidations>
  <printOptions horizontalCentered="1" verticalCentered="1"/>
  <pageMargins left="0.39370078740157483" right="0.55118110236220474" top="0.78740157480314965" bottom="0.78740157480314965" header="0" footer="0"/>
  <pageSetup paperSize="9" scale="8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1:AO127"/>
  <sheetViews>
    <sheetView showGridLines="0" showRowColHeaders="0" showZeros="0" showOutlineSymbols="0" workbookViewId="0">
      <pane xSplit="2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A5" sqref="A5:A72"/>
    </sheetView>
  </sheetViews>
  <sheetFormatPr baseColWidth="10" defaultRowHeight="12.75"/>
  <cols>
    <col min="1" max="1" width="0" hidden="1" customWidth="1"/>
    <col min="2" max="2" width="3.7109375" style="33" customWidth="1"/>
    <col min="3" max="3" width="2.42578125" style="33" customWidth="1"/>
    <col min="4" max="4" width="4.7109375" style="33" customWidth="1"/>
    <col min="5" max="5" width="28.28515625" style="33" customWidth="1"/>
    <col min="6" max="6" width="0.85546875" style="33" customWidth="1"/>
    <col min="7" max="7" width="15.7109375" style="33" customWidth="1"/>
    <col min="8" max="8" width="0.85546875" style="33" customWidth="1"/>
    <col min="9" max="9" width="15.7109375" style="33" customWidth="1"/>
    <col min="10" max="10" width="0.85546875" style="33" customWidth="1"/>
    <col min="11" max="11" width="15.7109375" style="33" customWidth="1"/>
    <col min="12" max="12" width="0.85546875" style="33" customWidth="1"/>
    <col min="13" max="13" width="15.7109375" style="33" customWidth="1"/>
    <col min="14" max="14" width="0.85546875" style="33" customWidth="1"/>
    <col min="15" max="15" width="15.7109375" style="33" customWidth="1"/>
    <col min="16" max="16" width="2.42578125" style="33" customWidth="1"/>
    <col min="17" max="21" width="11.140625" style="33" customWidth="1"/>
    <col min="22" max="22" width="12.28515625" style="33" customWidth="1"/>
    <col min="23" max="30" width="11.42578125" style="33"/>
    <col min="31" max="31" width="3.7109375" style="33" customWidth="1"/>
    <col min="32" max="35" width="0" style="33" hidden="1" customWidth="1"/>
    <col min="36" max="36" width="4.140625" style="33" customWidth="1"/>
    <col min="37" max="41" width="11.42578125" style="33"/>
  </cols>
  <sheetData>
    <row r="1" spans="2:41" ht="5.0999999999999996" customHeight="1" thickBot="1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</row>
    <row r="2" spans="2:41" ht="24.75" customHeight="1" thickTop="1" thickBot="1">
      <c r="B2" s="149"/>
      <c r="C2" s="45"/>
      <c r="D2" s="83"/>
      <c r="E2" s="762" t="s">
        <v>387</v>
      </c>
      <c r="F2" s="762"/>
      <c r="G2" s="762"/>
      <c r="H2" s="766" t="s">
        <v>371</v>
      </c>
      <c r="I2" s="766"/>
      <c r="J2" s="766"/>
      <c r="K2" s="766"/>
      <c r="L2" s="766"/>
      <c r="M2" s="766"/>
      <c r="N2" s="766"/>
      <c r="O2" s="766"/>
      <c r="P2" s="55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</row>
    <row r="3" spans="2:41" ht="15" customHeight="1" thickTop="1" thickBot="1">
      <c r="B3" s="149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58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</row>
    <row r="4" spans="2:41" ht="15" customHeight="1" thickTop="1" thickBot="1">
      <c r="B4" s="149"/>
      <c r="C4" s="40"/>
      <c r="D4" s="759" t="s">
        <v>239</v>
      </c>
      <c r="E4" s="760"/>
      <c r="F4" s="56"/>
      <c r="G4" s="773" t="s">
        <v>352</v>
      </c>
      <c r="H4" s="774"/>
      <c r="I4" s="774"/>
      <c r="J4" s="774"/>
      <c r="K4" s="774"/>
      <c r="L4" s="774"/>
      <c r="M4" s="775"/>
      <c r="N4" s="41"/>
      <c r="O4" s="41"/>
      <c r="P4" s="41"/>
      <c r="Q4" s="158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</row>
    <row r="5" spans="2:41" ht="15" customHeight="1" thickTop="1" thickBot="1">
      <c r="B5" s="149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158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</row>
    <row r="6" spans="2:41" ht="20.100000000000001" customHeight="1" thickBot="1">
      <c r="B6" s="149"/>
      <c r="C6" s="40"/>
      <c r="D6" s="143"/>
      <c r="E6" s="306" t="s">
        <v>386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158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</row>
    <row r="7" spans="2:41" ht="20.100000000000001" customHeight="1">
      <c r="B7" s="149"/>
      <c r="C7" s="40"/>
      <c r="D7" s="346" t="s">
        <v>157</v>
      </c>
      <c r="E7" s="298" t="s">
        <v>415</v>
      </c>
      <c r="F7" s="101"/>
      <c r="G7" s="382"/>
      <c r="H7" s="41"/>
      <c r="I7" s="357" t="s">
        <v>357</v>
      </c>
      <c r="J7" s="41"/>
      <c r="K7" s="41"/>
      <c r="L7" s="41"/>
      <c r="M7" s="41"/>
      <c r="N7" s="41"/>
      <c r="O7" s="41"/>
      <c r="P7" s="41"/>
      <c r="Q7" s="15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</row>
    <row r="8" spans="2:41" ht="20.100000000000001" customHeight="1">
      <c r="B8" s="149"/>
      <c r="C8" s="40"/>
      <c r="D8" s="346" t="s">
        <v>158</v>
      </c>
      <c r="E8" s="144" t="s">
        <v>416</v>
      </c>
      <c r="F8" s="41"/>
      <c r="G8" s="395"/>
      <c r="H8" s="41"/>
      <c r="I8" s="357" t="s">
        <v>358</v>
      </c>
      <c r="J8" s="41"/>
      <c r="K8" s="41"/>
      <c r="L8" s="41"/>
      <c r="M8" s="41"/>
      <c r="N8" s="41"/>
      <c r="O8" s="41"/>
      <c r="P8" s="41"/>
      <c r="Q8" s="15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</row>
    <row r="9" spans="2:41" ht="20.100000000000001" customHeight="1">
      <c r="B9" s="149"/>
      <c r="C9" s="40"/>
      <c r="D9" s="370" t="s">
        <v>159</v>
      </c>
      <c r="E9" s="371" t="s">
        <v>417</v>
      </c>
      <c r="F9" s="41"/>
      <c r="G9" s="396"/>
      <c r="H9" s="41"/>
      <c r="I9" s="357" t="s">
        <v>359</v>
      </c>
      <c r="J9" s="41"/>
      <c r="K9" s="41"/>
      <c r="L9" s="41"/>
      <c r="M9" s="41"/>
      <c r="N9" s="41"/>
      <c r="O9" s="41"/>
      <c r="P9" s="41"/>
      <c r="Q9" s="15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</row>
    <row r="10" spans="2:41" ht="20.100000000000001" customHeight="1" thickBot="1">
      <c r="B10" s="149"/>
      <c r="C10" s="40"/>
      <c r="D10" s="364" t="s">
        <v>333</v>
      </c>
      <c r="E10" s="145" t="s">
        <v>418</v>
      </c>
      <c r="F10" s="41"/>
      <c r="G10" s="365">
        <f>(G7*G8)+G9</f>
        <v>0</v>
      </c>
      <c r="H10" s="41"/>
      <c r="I10" s="357"/>
      <c r="J10" s="41"/>
      <c r="K10" s="41"/>
      <c r="L10" s="41"/>
      <c r="M10" s="41"/>
      <c r="N10" s="41"/>
      <c r="O10" s="41"/>
      <c r="P10" s="41"/>
      <c r="Q10" s="15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</row>
    <row r="11" spans="2:41" ht="20.100000000000001" customHeight="1">
      <c r="B11" s="149"/>
      <c r="C11" s="40"/>
      <c r="D11" s="363" t="s">
        <v>172</v>
      </c>
      <c r="E11" s="144" t="s">
        <v>419</v>
      </c>
      <c r="F11" s="41"/>
      <c r="G11" s="397"/>
      <c r="H11" s="41"/>
      <c r="I11" s="357" t="s">
        <v>360</v>
      </c>
      <c r="J11" s="41"/>
      <c r="K11" s="41"/>
      <c r="L11" s="41"/>
      <c r="M11" s="41"/>
      <c r="N11" s="41"/>
      <c r="O11" s="41"/>
      <c r="P11" s="41"/>
      <c r="Q11" s="15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</row>
    <row r="12" spans="2:41" ht="20.100000000000001" customHeight="1">
      <c r="B12" s="149"/>
      <c r="C12" s="40"/>
      <c r="D12" s="364" t="s">
        <v>335</v>
      </c>
      <c r="E12" s="367" t="s">
        <v>526</v>
      </c>
      <c r="F12" s="41"/>
      <c r="G12" s="395"/>
      <c r="H12" s="41"/>
      <c r="I12" s="357" t="s">
        <v>361</v>
      </c>
      <c r="J12" s="41"/>
      <c r="K12" s="41"/>
      <c r="L12" s="41"/>
      <c r="M12" s="41"/>
      <c r="N12" s="41"/>
      <c r="O12" s="41"/>
      <c r="P12" s="41"/>
      <c r="Q12" s="15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</row>
    <row r="13" spans="2:41" ht="20.100000000000001" customHeight="1" thickBot="1">
      <c r="B13" s="149"/>
      <c r="C13" s="40"/>
      <c r="D13" s="372" t="s">
        <v>334</v>
      </c>
      <c r="E13" s="145" t="s">
        <v>420</v>
      </c>
      <c r="F13" s="41"/>
      <c r="G13" s="365">
        <f>(G7*G11)-G12</f>
        <v>0</v>
      </c>
      <c r="H13" s="41"/>
      <c r="I13" s="357"/>
      <c r="J13" s="41"/>
      <c r="K13" s="41"/>
      <c r="L13" s="41"/>
      <c r="M13" s="41"/>
      <c r="N13" s="41"/>
      <c r="O13" s="41"/>
      <c r="P13" s="41"/>
      <c r="Q13" s="15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</row>
    <row r="14" spans="2:41" ht="20.100000000000001" customHeight="1">
      <c r="B14" s="149"/>
      <c r="C14" s="40"/>
      <c r="D14" s="366" t="s">
        <v>353</v>
      </c>
      <c r="E14" s="144" t="s">
        <v>421</v>
      </c>
      <c r="F14" s="41"/>
      <c r="G14" s="382"/>
      <c r="H14" s="41"/>
      <c r="I14" s="357" t="s">
        <v>362</v>
      </c>
      <c r="J14" s="41"/>
      <c r="K14" s="41"/>
      <c r="L14" s="41"/>
      <c r="M14" s="41"/>
      <c r="N14" s="41"/>
      <c r="O14" s="41"/>
      <c r="P14" s="41"/>
      <c r="Q14" s="15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</row>
    <row r="15" spans="2:41" ht="20.100000000000001" customHeight="1">
      <c r="B15" s="149"/>
      <c r="C15" s="40"/>
      <c r="D15" s="364" t="s">
        <v>354</v>
      </c>
      <c r="E15" s="367" t="s">
        <v>527</v>
      </c>
      <c r="F15" s="41"/>
      <c r="G15" s="395"/>
      <c r="H15" s="41"/>
      <c r="I15" s="357" t="s">
        <v>363</v>
      </c>
      <c r="J15" s="41"/>
      <c r="K15" s="41"/>
      <c r="L15" s="41"/>
      <c r="M15" s="41"/>
      <c r="N15" s="41"/>
      <c r="O15" s="41"/>
      <c r="P15" s="41"/>
      <c r="Q15" s="158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</row>
    <row r="16" spans="2:41" ht="20.100000000000001" customHeight="1">
      <c r="B16" s="149"/>
      <c r="C16" s="40"/>
      <c r="D16" s="364" t="s">
        <v>355</v>
      </c>
      <c r="E16" s="373" t="s">
        <v>422</v>
      </c>
      <c r="F16" s="41"/>
      <c r="G16" s="377"/>
      <c r="H16" s="41"/>
      <c r="I16" s="357" t="s">
        <v>364</v>
      </c>
      <c r="J16" s="41"/>
      <c r="K16" s="41"/>
      <c r="L16" s="41"/>
      <c r="M16" s="41"/>
      <c r="N16" s="41"/>
      <c r="O16" s="41"/>
      <c r="P16" s="41"/>
      <c r="Q16" s="158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</row>
    <row r="17" spans="2:41" ht="20.100000000000001" customHeight="1" thickBot="1">
      <c r="B17" s="149"/>
      <c r="C17" s="40"/>
      <c r="D17" s="347" t="s">
        <v>356</v>
      </c>
      <c r="E17" s="145" t="s">
        <v>423</v>
      </c>
      <c r="F17" s="41"/>
      <c r="G17" s="374"/>
      <c r="H17" s="41"/>
      <c r="I17" s="357" t="s">
        <v>404</v>
      </c>
      <c r="J17" s="41"/>
      <c r="K17" s="41"/>
      <c r="L17" s="41"/>
      <c r="M17" s="41"/>
      <c r="N17" s="41"/>
      <c r="O17" s="41"/>
      <c r="P17" s="41"/>
      <c r="Q17" s="158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</row>
    <row r="18" spans="2:41" ht="15" customHeight="1" thickBot="1">
      <c r="B18" s="149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158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</row>
    <row r="19" spans="2:41" ht="20.100000000000001" customHeight="1" thickTop="1" thickBot="1">
      <c r="B19" s="149"/>
      <c r="C19" s="40"/>
      <c r="D19" s="118" t="s">
        <v>440</v>
      </c>
      <c r="E19" s="358" t="s">
        <v>406</v>
      </c>
      <c r="F19" s="41"/>
      <c r="G19" s="360">
        <f>G13-G10+G14-G15</f>
        <v>0</v>
      </c>
      <c r="H19" s="41"/>
      <c r="I19" s="361" t="s">
        <v>365</v>
      </c>
      <c r="J19" s="41"/>
      <c r="K19" s="41"/>
      <c r="L19" s="41"/>
      <c r="M19" s="41"/>
      <c r="N19" s="41"/>
      <c r="O19" s="41"/>
      <c r="P19" s="41"/>
      <c r="Q19" s="158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</row>
    <row r="20" spans="2:41" s="33" customFormat="1" ht="5.0999999999999996" customHeight="1" thickTop="1" thickBot="1">
      <c r="B20" s="149"/>
      <c r="C20" s="79"/>
      <c r="D20" s="104"/>
      <c r="E20" s="105"/>
      <c r="F20" s="101"/>
      <c r="G20" s="112"/>
      <c r="H20" s="113"/>
      <c r="I20" s="106"/>
      <c r="J20" s="106"/>
      <c r="K20" s="106"/>
      <c r="L20" s="106"/>
      <c r="M20" s="106"/>
      <c r="N20" s="106"/>
      <c r="O20" s="106"/>
      <c r="P20" s="65"/>
      <c r="Q20" s="158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</row>
    <row r="21" spans="2:41" s="33" customFormat="1" ht="20.100000000000001" customHeight="1" thickTop="1" thickBot="1">
      <c r="B21" s="149"/>
      <c r="C21" s="79"/>
      <c r="D21" s="118" t="s">
        <v>442</v>
      </c>
      <c r="E21" s="119" t="s">
        <v>405</v>
      </c>
      <c r="F21" s="101"/>
      <c r="G21" s="359">
        <f>calculos!$C$219</f>
        <v>0</v>
      </c>
      <c r="H21" s="126"/>
      <c r="I21" s="361" t="s">
        <v>366</v>
      </c>
      <c r="J21" s="106"/>
      <c r="K21" s="106"/>
      <c r="L21" s="106"/>
      <c r="M21" s="106"/>
      <c r="N21" s="106"/>
      <c r="O21" s="106"/>
      <c r="P21" s="65"/>
      <c r="Q21" s="158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</row>
    <row r="22" spans="2:41" s="33" customFormat="1" ht="24.95" customHeight="1" thickTop="1">
      <c r="B22" s="149"/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158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</row>
    <row r="23" spans="2:41">
      <c r="B23" s="149"/>
      <c r="C23" s="349"/>
      <c r="D23" s="350" t="s">
        <v>320</v>
      </c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1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</row>
    <row r="24" spans="2:41">
      <c r="B24" s="149"/>
      <c r="C24" s="352"/>
      <c r="D24" s="776"/>
      <c r="E24" s="776"/>
      <c r="F24" s="776"/>
      <c r="G24" s="776"/>
      <c r="H24" s="776"/>
      <c r="I24" s="776"/>
      <c r="J24" s="776"/>
      <c r="K24" s="776"/>
      <c r="L24" s="776"/>
      <c r="M24" s="776"/>
      <c r="N24" s="776"/>
      <c r="O24" s="776"/>
      <c r="P24" s="353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</row>
    <row r="25" spans="2:41">
      <c r="B25" s="149"/>
      <c r="C25" s="352"/>
      <c r="D25" s="776"/>
      <c r="E25" s="776"/>
      <c r="F25" s="776"/>
      <c r="G25" s="776"/>
      <c r="H25" s="776"/>
      <c r="I25" s="776"/>
      <c r="J25" s="776"/>
      <c r="K25" s="776"/>
      <c r="L25" s="776"/>
      <c r="M25" s="776"/>
      <c r="N25" s="776"/>
      <c r="O25" s="776"/>
      <c r="P25" s="353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</row>
    <row r="26" spans="2:41">
      <c r="B26" s="149"/>
      <c r="C26" s="352"/>
      <c r="D26" s="776"/>
      <c r="E26" s="776"/>
      <c r="F26" s="776"/>
      <c r="G26" s="776"/>
      <c r="H26" s="776"/>
      <c r="I26" s="776"/>
      <c r="J26" s="776"/>
      <c r="K26" s="776"/>
      <c r="L26" s="776"/>
      <c r="M26" s="776"/>
      <c r="N26" s="776"/>
      <c r="O26" s="776"/>
      <c r="P26" s="353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</row>
    <row r="27" spans="2:41">
      <c r="B27" s="149"/>
      <c r="C27" s="354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6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</row>
    <row r="28" spans="2:41"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</row>
    <row r="29" spans="2:41"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</row>
    <row r="30" spans="2:41"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</row>
    <row r="31" spans="2:41" ht="5.0999999999999996" customHeight="1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</row>
    <row r="32" spans="2:41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</row>
    <row r="33" spans="2:41"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</row>
    <row r="34" spans="2:41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</row>
    <row r="35" spans="2:41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</row>
    <row r="36" spans="2:41"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</row>
    <row r="37" spans="2:41"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</row>
    <row r="38" spans="2:41"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</row>
    <row r="39" spans="2:41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</row>
    <row r="40" spans="2:41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</row>
    <row r="41" spans="2:41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</row>
    <row r="42" spans="2:41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</row>
    <row r="43" spans="2:41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</row>
    <row r="44" spans="2:41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</row>
    <row r="45" spans="2:41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</row>
    <row r="46" spans="2:41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</row>
    <row r="47" spans="2:41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</row>
    <row r="48" spans="2:41"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</row>
    <row r="49" spans="2:41"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</row>
    <row r="50" spans="2:41"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</row>
    <row r="51" spans="2:41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</row>
    <row r="52" spans="2:41"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</row>
    <row r="53" spans="2:41"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</row>
    <row r="54" spans="2:41"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</row>
    <row r="55" spans="2:41"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</row>
    <row r="56" spans="2:41"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</row>
    <row r="57" spans="2:41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</row>
    <row r="58" spans="2:41"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</row>
    <row r="59" spans="2:41"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</row>
    <row r="60" spans="2:41"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</row>
    <row r="61" spans="2:41"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</row>
    <row r="62" spans="2:41"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</row>
    <row r="63" spans="2:41"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</row>
    <row r="64" spans="2:41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</row>
    <row r="65" spans="2:41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</row>
    <row r="66" spans="2:41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</row>
    <row r="67" spans="2:41"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</row>
    <row r="68" spans="2:41"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</row>
    <row r="69" spans="2:41"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</row>
    <row r="70" spans="2:41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</row>
    <row r="71" spans="2:41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</row>
    <row r="72" spans="2:41"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</row>
    <row r="73" spans="2:41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</row>
    <row r="74" spans="2:41"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</row>
    <row r="75" spans="2:41"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</row>
    <row r="76" spans="2:41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</row>
    <row r="77" spans="2:41"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</row>
    <row r="78" spans="2:41"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</row>
    <row r="79" spans="2:41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</row>
    <row r="80" spans="2:41"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</row>
    <row r="81" spans="2:41"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</row>
    <row r="82" spans="2:41"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</row>
    <row r="83" spans="2:41"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</row>
    <row r="84" spans="2:41"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</row>
    <row r="85" spans="2:41"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</row>
    <row r="86" spans="2:41"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</row>
    <row r="87" spans="2:41"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</row>
    <row r="88" spans="2:41"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</row>
    <row r="89" spans="2:41"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</row>
    <row r="90" spans="2:41"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</row>
    <row r="91" spans="2:41"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</row>
    <row r="92" spans="2:41"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</row>
    <row r="93" spans="2:41"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</row>
    <row r="94" spans="2:41"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</row>
    <row r="95" spans="2:41"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</row>
    <row r="96" spans="2:41"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</row>
    <row r="97" spans="2:41"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</row>
    <row r="98" spans="2:41"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</row>
    <row r="99" spans="2:41"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</row>
    <row r="100" spans="2:41"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</row>
    <row r="101" spans="2:41"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</row>
    <row r="102" spans="2:41"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</row>
    <row r="103" spans="2:41"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</row>
    <row r="104" spans="2:41"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</row>
    <row r="105" spans="2:41"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</row>
    <row r="106" spans="2:41"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</row>
    <row r="107" spans="2:41"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</row>
    <row r="108" spans="2:41"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</row>
    <row r="109" spans="2:41"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</row>
    <row r="110" spans="2:41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</row>
    <row r="111" spans="2:41"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</row>
    <row r="112" spans="2:41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</row>
    <row r="113" spans="2:41"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</row>
    <row r="114" spans="2:41"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</row>
    <row r="115" spans="2:41"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</row>
    <row r="116" spans="2:41"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</row>
    <row r="117" spans="2:41"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</row>
    <row r="118" spans="2:41"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</row>
    <row r="119" spans="2:41"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</row>
    <row r="120" spans="2:41"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</row>
    <row r="121" spans="2:41"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</row>
    <row r="122" spans="2:41"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</row>
    <row r="123" spans="2:41"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</row>
    <row r="124" spans="2:41"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</row>
    <row r="125" spans="2:41"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</row>
    <row r="126" spans="2:41"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</row>
    <row r="127" spans="2:41"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</row>
  </sheetData>
  <sheetProtection sheet="1" objects="1" scenarios="1"/>
  <mergeCells count="7">
    <mergeCell ref="H2:O2"/>
    <mergeCell ref="D26:O26"/>
    <mergeCell ref="E2:G2"/>
    <mergeCell ref="D4:E4"/>
    <mergeCell ref="G4:M4"/>
    <mergeCell ref="D24:O24"/>
    <mergeCell ref="D25:O25"/>
  </mergeCells>
  <printOptions horizontalCentered="1" verticalCentered="1"/>
  <pageMargins left="0.39370078740157483" right="0.55118110236220474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49</vt:i4>
      </vt:variant>
    </vt:vector>
  </HeadingPairs>
  <TitlesOfParts>
    <vt:vector size="60" baseType="lpstr">
      <vt:lpstr>ini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calculos</vt:lpstr>
      <vt:lpstr>alcanzable</vt:lpstr>
      <vt:lpstr>AÑOS</vt:lpstr>
      <vt:lpstr>'1'!Área_de_impresión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ini!Área_de_impresión</vt:lpstr>
      <vt:lpstr>arriba1be</vt:lpstr>
      <vt:lpstr>ARRIBACINCO</vt:lpstr>
      <vt:lpstr>ARRIBACUATRO</vt:lpstr>
      <vt:lpstr>ARRIBADATA</vt:lpstr>
      <vt:lpstr>ARRIBAEFETRES</vt:lpstr>
      <vt:lpstr>ARRIBAINI</vt:lpstr>
      <vt:lpstr>ARRIBANUEVE</vt:lpstr>
      <vt:lpstr>ARRIBAOCHO</vt:lpstr>
      <vt:lpstr>ARRIBASEIS</vt:lpstr>
      <vt:lpstr>ARRIBASIETE</vt:lpstr>
      <vt:lpstr>ARRIBAUNAAAA</vt:lpstr>
      <vt:lpstr>cashflow</vt:lpstr>
      <vt:lpstr>comohacer</vt:lpstr>
      <vt:lpstr>comohacerplan</vt:lpstr>
      <vt:lpstr>CONCLUSION1</vt:lpstr>
      <vt:lpstr>configurarpuntos</vt:lpstr>
      <vt:lpstr>COSTECAPITAL</vt:lpstr>
      <vt:lpstr>EJERCICIOS</vt:lpstr>
      <vt:lpstr>INFLACION</vt:lpstr>
      <vt:lpstr>inflados</vt:lpstr>
      <vt:lpstr>infodata</vt:lpstr>
      <vt:lpstr>INFOEFETRES</vt:lpstr>
      <vt:lpstr>INFOGENERAL</vt:lpstr>
      <vt:lpstr>infounobe</vt:lpstr>
      <vt:lpstr>inicial</vt:lpstr>
      <vt:lpstr>muchosaños</vt:lpstr>
      <vt:lpstr>PEPITO</vt:lpstr>
      <vt:lpstr>RENTABILIDAD</vt:lpstr>
      <vt:lpstr>riesgos</vt:lpstr>
      <vt:lpstr>satisfaccion</vt:lpstr>
      <vt:lpstr>satisfaction</vt:lpstr>
      <vt:lpstr>sensibilidad2</vt:lpstr>
      <vt:lpstr>TASADOS</vt:lpstr>
      <vt:lpstr>tirtir</vt:lpstr>
      <vt:lpstr>vanir</vt:lpstr>
      <vt:lpstr>VENTAS</vt:lpstr>
      <vt:lpstr>versionlibre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ANALISIS INVERSIONES</dc:title>
  <dc:subject>PE243G</dc:subject>
  <dc:creator>User</dc:creator>
  <cp:lastModifiedBy>Ricardo Panza</cp:lastModifiedBy>
  <cp:lastPrinted>2013-06-09T17:15:15Z</cp:lastPrinted>
  <dcterms:created xsi:type="dcterms:W3CDTF">2012-12-21T19:11:11Z</dcterms:created>
  <dcterms:modified xsi:type="dcterms:W3CDTF">2013-08-28T03:16:01Z</dcterms:modified>
</cp:coreProperties>
</file>